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80" yWindow="315" windowWidth="18195" windowHeight="10620"/>
  </bookViews>
  <sheets>
    <sheet name="data" sheetId="1" r:id="rId1"/>
  </sheets>
  <definedNames>
    <definedName name="_xlnm._FilterDatabase" localSheetId="0" hidden="1">data!$A$3:$M$56</definedName>
    <definedName name="_xlnm.Print_Titles" localSheetId="0">data!$3:$3</definedName>
  </definedNames>
  <calcPr calcId="144525"/>
</workbook>
</file>

<file path=xl/calcChain.xml><?xml version="1.0" encoding="utf-8"?>
<calcChain xmlns="http://schemas.openxmlformats.org/spreadsheetml/2006/main">
  <c r="I51" i="1" l="1"/>
  <c r="F51" i="1" l="1"/>
  <c r="F5" i="1" l="1"/>
  <c r="D5" i="1"/>
  <c r="H10" i="1"/>
  <c r="I10" i="1"/>
  <c r="J10" i="1"/>
  <c r="K10" i="1"/>
  <c r="F47" i="1"/>
  <c r="E51" i="1"/>
  <c r="E47" i="1"/>
  <c r="E42" i="1"/>
  <c r="E40" i="1"/>
  <c r="E33" i="1"/>
  <c r="E31" i="1"/>
  <c r="E26" i="1"/>
  <c r="E19" i="1"/>
  <c r="E15" i="1"/>
  <c r="E13" i="1"/>
  <c r="E5" i="1"/>
  <c r="E56" i="1" l="1"/>
  <c r="D47" i="1"/>
  <c r="M51" i="1" l="1"/>
  <c r="L51" i="1"/>
  <c r="J54" i="1"/>
  <c r="I54" i="1"/>
  <c r="H54" i="1"/>
  <c r="G51" i="1"/>
  <c r="M47" i="1" l="1"/>
  <c r="L47" i="1"/>
  <c r="I27" i="1"/>
  <c r="I25" i="1"/>
  <c r="J16" i="1"/>
  <c r="H16" i="1"/>
  <c r="H14" i="1"/>
  <c r="K50" i="1" l="1"/>
  <c r="I50" i="1"/>
  <c r="J50" i="1"/>
  <c r="H50" i="1"/>
  <c r="G47" i="1"/>
  <c r="F15" i="1" l="1"/>
  <c r="G15" i="1"/>
  <c r="D15" i="1"/>
  <c r="D13" i="1" l="1"/>
  <c r="D19" i="1"/>
  <c r="D26" i="1"/>
  <c r="D31" i="1"/>
  <c r="D33" i="1"/>
  <c r="D40" i="1"/>
  <c r="D42" i="1"/>
  <c r="D51" i="1"/>
  <c r="G5" i="1" l="1"/>
  <c r="K18" i="1"/>
  <c r="J18" i="1"/>
  <c r="I18" i="1"/>
  <c r="I16" i="1" s="1"/>
  <c r="H18" i="1"/>
  <c r="J6" i="1" l="1"/>
  <c r="J7" i="1"/>
  <c r="J8" i="1"/>
  <c r="J9" i="1"/>
  <c r="J11" i="1"/>
  <c r="J12" i="1"/>
  <c r="J14" i="1"/>
  <c r="J17" i="1"/>
  <c r="J20" i="1"/>
  <c r="J21" i="1"/>
  <c r="J22" i="1"/>
  <c r="J23" i="1"/>
  <c r="J24" i="1"/>
  <c r="J25" i="1"/>
  <c r="J27" i="1"/>
  <c r="J28" i="1"/>
  <c r="J29" i="1"/>
  <c r="J30" i="1"/>
  <c r="J32" i="1"/>
  <c r="J34" i="1"/>
  <c r="J35" i="1"/>
  <c r="J36" i="1"/>
  <c r="J37" i="1"/>
  <c r="J38" i="1"/>
  <c r="J39" i="1"/>
  <c r="J41" i="1"/>
  <c r="J43" i="1"/>
  <c r="J44" i="1"/>
  <c r="J45" i="1"/>
  <c r="J46" i="1"/>
  <c r="J48" i="1"/>
  <c r="J49" i="1"/>
  <c r="J52" i="1"/>
  <c r="J53" i="1"/>
  <c r="J55" i="1"/>
  <c r="H17" i="1"/>
  <c r="H20" i="1"/>
  <c r="H21" i="1"/>
  <c r="H22" i="1"/>
  <c r="H23" i="1"/>
  <c r="H24" i="1"/>
  <c r="H25" i="1"/>
  <c r="H27" i="1"/>
  <c r="H28" i="1"/>
  <c r="H29" i="1"/>
  <c r="H30" i="1"/>
  <c r="H32" i="1"/>
  <c r="H34" i="1"/>
  <c r="H35" i="1"/>
  <c r="H36" i="1"/>
  <c r="H37" i="1"/>
  <c r="H38" i="1"/>
  <c r="H39" i="1"/>
  <c r="H41" i="1"/>
  <c r="H43" i="1"/>
  <c r="H44" i="1"/>
  <c r="H45" i="1"/>
  <c r="H46" i="1"/>
  <c r="H48" i="1"/>
  <c r="H49" i="1"/>
  <c r="H52" i="1"/>
  <c r="H53" i="1"/>
  <c r="H55" i="1"/>
  <c r="H6" i="1"/>
  <c r="H7" i="1"/>
  <c r="H8" i="1"/>
  <c r="H9" i="1"/>
  <c r="H11" i="1"/>
  <c r="H12" i="1"/>
  <c r="L26" i="1" l="1"/>
  <c r="F26" i="1" l="1"/>
  <c r="K24" i="1" l="1"/>
  <c r="I29" i="1"/>
  <c r="I30" i="1"/>
  <c r="I32" i="1"/>
  <c r="D56" i="1" l="1"/>
  <c r="F19" i="1"/>
  <c r="I23" i="1"/>
  <c r="H5" i="1" l="1"/>
  <c r="M26" i="1"/>
  <c r="G26" i="1"/>
  <c r="I26" i="1" s="1"/>
  <c r="I5" i="1"/>
  <c r="J26" i="1" l="1"/>
  <c r="H26" i="1"/>
  <c r="M19" i="1"/>
  <c r="L19" i="1"/>
  <c r="G19" i="1"/>
  <c r="I19" i="1" s="1"/>
  <c r="G13" i="1"/>
  <c r="G42" i="1"/>
  <c r="G33" i="1"/>
  <c r="K27" i="1"/>
  <c r="K23" i="1"/>
  <c r="L13" i="1"/>
  <c r="M13" i="1"/>
  <c r="H19" i="1" l="1"/>
  <c r="J19" i="1"/>
  <c r="H15" i="1"/>
  <c r="H13" i="1"/>
  <c r="H42" i="1"/>
  <c r="J5" i="1"/>
  <c r="I42" i="1"/>
  <c r="I13" i="1"/>
  <c r="I33" i="1" l="1"/>
  <c r="H33" i="1"/>
  <c r="K6" i="1"/>
  <c r="K7" i="1"/>
  <c r="K8" i="1"/>
  <c r="K9" i="1"/>
  <c r="K11" i="1"/>
  <c r="K12" i="1"/>
  <c r="K14" i="1"/>
  <c r="K17" i="1"/>
  <c r="K20" i="1"/>
  <c r="K21" i="1"/>
  <c r="K22" i="1"/>
  <c r="K32" i="1"/>
  <c r="K34" i="1"/>
  <c r="K35" i="1"/>
  <c r="K36" i="1"/>
  <c r="K38" i="1"/>
  <c r="K39" i="1"/>
  <c r="K41" i="1"/>
  <c r="K43" i="1"/>
  <c r="K45" i="1"/>
  <c r="K46" i="1"/>
  <c r="K48" i="1"/>
  <c r="K49" i="1"/>
  <c r="K52" i="1"/>
  <c r="K53" i="1"/>
  <c r="K55" i="1"/>
  <c r="I55" i="1" l="1"/>
  <c r="I8" i="1" l="1"/>
  <c r="F13" i="1"/>
  <c r="J13" i="1" s="1"/>
  <c r="F42" i="1"/>
  <c r="J42" i="1" s="1"/>
  <c r="L42" i="1"/>
  <c r="M42" i="1"/>
  <c r="F40" i="1"/>
  <c r="G40" i="1"/>
  <c r="L40" i="1"/>
  <c r="M40" i="1"/>
  <c r="F33" i="1"/>
  <c r="J33" i="1" s="1"/>
  <c r="L33" i="1"/>
  <c r="M33" i="1"/>
  <c r="F31" i="1"/>
  <c r="G31" i="1"/>
  <c r="L31" i="1"/>
  <c r="M31" i="1"/>
  <c r="L5" i="1"/>
  <c r="M5" i="1"/>
  <c r="J15" i="1"/>
  <c r="L15" i="1"/>
  <c r="M15" i="1"/>
  <c r="H31" i="1" l="1"/>
  <c r="G56" i="1"/>
  <c r="J51" i="1"/>
  <c r="H51" i="1"/>
  <c r="I47" i="1"/>
  <c r="J47" i="1"/>
  <c r="H47" i="1"/>
  <c r="J31" i="1"/>
  <c r="J40" i="1"/>
  <c r="H40" i="1"/>
  <c r="K31" i="1"/>
  <c r="I31" i="1"/>
  <c r="M56" i="1"/>
  <c r="L56" i="1"/>
  <c r="K51" i="1"/>
  <c r="K47" i="1"/>
  <c r="K42" i="1"/>
  <c r="K40" i="1"/>
  <c r="K33" i="1"/>
  <c r="K26" i="1"/>
  <c r="K19" i="1"/>
  <c r="K15" i="1"/>
  <c r="K13" i="1"/>
  <c r="F56" i="1"/>
  <c r="I53" i="1"/>
  <c r="I52" i="1"/>
  <c r="I49" i="1"/>
  <c r="I48" i="1"/>
  <c r="I46" i="1"/>
  <c r="I45" i="1"/>
  <c r="I44" i="1"/>
  <c r="I43" i="1"/>
  <c r="I41" i="1"/>
  <c r="I40" i="1" s="1"/>
  <c r="I39" i="1"/>
  <c r="I38" i="1"/>
  <c r="I37" i="1"/>
  <c r="I36" i="1"/>
  <c r="I35" i="1"/>
  <c r="I34" i="1"/>
  <c r="I28" i="1"/>
  <c r="I24" i="1"/>
  <c r="I22" i="1"/>
  <c r="I21" i="1"/>
  <c r="I20" i="1"/>
  <c r="I17" i="1"/>
  <c r="I15" i="1" s="1"/>
  <c r="I14" i="1"/>
  <c r="I12" i="1"/>
  <c r="I11" i="1"/>
  <c r="I9" i="1"/>
  <c r="I7" i="1"/>
  <c r="I6" i="1"/>
  <c r="K5" i="1" l="1"/>
  <c r="K56" i="1" l="1"/>
  <c r="H56" i="1"/>
  <c r="J56" i="1"/>
  <c r="I56" i="1"/>
</calcChain>
</file>

<file path=xl/sharedStrings.xml><?xml version="1.0" encoding="utf-8"?>
<sst xmlns="http://schemas.openxmlformats.org/spreadsheetml/2006/main" count="174" uniqueCount="84">
  <si>
    <t>Наименование</t>
  </si>
  <si>
    <t>Рз</t>
  </si>
  <si>
    <t>Пр</t>
  </si>
  <si>
    <t>Общегосударственные вопросы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</si>
  <si>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</si>
  <si>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</si>
  <si>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</si>
  <si>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</si>
  <si>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</si>
  <si>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</si>
  <si>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</si>
  <si>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</si>
  <si>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</si>
  <si>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</si>
  <si>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</si>
  <si>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</si>
  <si>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</si>
  <si>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</si>
  <si>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</si>
  <si>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</si>
  <si>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</si>
  <si>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</si>
  <si>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09</t>
  </si>
  <si>
    <t>10</t>
  </si>
  <si>
    <t>14</t>
  </si>
  <si>
    <t>Национальная экономика</t>
  </si>
  <si>
    <t>Общеэкономические вопросы</t>
  </si>
  <si>
    <t>Водное хозяйство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</si>
  <si>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</si>
  <si>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</si>
  <si>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</si>
  <si>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</si>
  <si>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</si>
  <si>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</si>
  <si>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</si>
  <si>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</si>
  <si>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</si>
  <si>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</si>
  <si>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</si>
  <si>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</si>
  <si>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</si>
  <si>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</si>
  <si>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</si>
  <si>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</si>
  <si>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</si>
  <si>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</si>
  <si>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</si>
  <si>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</si>
  <si>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</si>
  <si>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</si>
  <si>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</si>
  <si>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</si>
  <si>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</si>
  <si>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</si>
  <si>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</si>
  <si>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ИТОГО:</t>
  </si>
  <si>
    <t>Темп к отчетному году</t>
  </si>
  <si>
    <t>Темп к ожидаемой оценке исполнения</t>
  </si>
  <si>
    <t>Дополнительное образование детей</t>
  </si>
  <si>
    <t>00</t>
  </si>
  <si>
    <t>Условно утвержденные расходы</t>
  </si>
  <si>
    <t>99</t>
  </si>
  <si>
    <t>Обеспечение выборов и референдумов</t>
  </si>
  <si>
    <t>Сельское хозяйство и рыболовство</t>
  </si>
  <si>
    <t>Транспорт</t>
  </si>
  <si>
    <t>Жилищное хозяйство</t>
  </si>
  <si>
    <t>Благоустройство</t>
  </si>
  <si>
    <t>Другие вопросы в области жилищно-коммунального хозяйства</t>
  </si>
  <si>
    <t>рублей</t>
  </si>
  <si>
    <t>2025 год (план)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</si>
  <si>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</si>
  <si>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</si>
  <si>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2026 год (план)</t>
  </si>
  <si>
    <t>Гражданская оборона</t>
  </si>
  <si>
    <t>Спорт высших достижений</t>
  </si>
  <si>
    <t>-</t>
  </si>
  <si>
    <t>Иные межбюджетные трансферты</t>
  </si>
  <si>
    <t xml:space="preserve">Анализ изменения расходов бюджета по разделам и подразделам классификации расходов на 2025 год и на плановый период 2026 и 2027 годов в сравнении с ожидаемым исполнением за 2024 год и отчетом за 2023 год </t>
  </si>
  <si>
    <t>2023 год (кассовое исполнение)</t>
  </si>
  <si>
    <t>2024 год (первоначальный план)</t>
  </si>
  <si>
    <t>2024 год (оценка исполнения)</t>
  </si>
  <si>
    <t>отклонение 2025-2023</t>
  </si>
  <si>
    <t>отклонение 2025-2024(оценка)</t>
  </si>
  <si>
    <t>2027 год (план)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</si>
</sst>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</font>
    <font>
      <sz val="12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1" tint="0.8999908444471571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02">
    <xf numFmtId="0" fontId="0" fillId="0" borderId="0" xfId="0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0" fontId="1" fillId="8" borderId="0" xfId="0" applyFont="1" applyFill="1" applyBorder="1" applyAlignment="1">
      <alignment horizontal="center" vertical="center"/>
    </xf>
    <xf numFmtId="0" fontId="1" fillId="9" borderId="0" xfId="0" applyFont="1" applyFill="1" applyBorder="1" applyAlignment="1">
      <alignment horizontal="center" vertical="center"/>
    </xf>
    <xf numFmtId="0" fontId="1" fillId="10" borderId="0" xfId="0" applyFont="1" applyFill="1" applyBorder="1" applyAlignment="1">
      <alignment horizontal="center" vertical="center"/>
    </xf>
    <xf numFmtId="0" fontId="1" fillId="11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quotePrefix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quotePrefix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1" xfId="0" quotePrefix="1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quotePrefix="1" applyFont="1" applyFill="1" applyBorder="1" applyAlignment="1">
      <alignment horizontal="center" vertical="center" wrapText="1"/>
    </xf>
    <xf numFmtId="4" fontId="6" fillId="7" borderId="1" xfId="0" applyNumberFormat="1" applyFont="1" applyFill="1" applyBorder="1" applyAlignment="1">
      <alignment horizontal="center" vertical="center" wrapText="1"/>
    </xf>
    <xf numFmtId="164" fontId="7" fillId="7" borderId="1" xfId="1" applyNumberFormat="1" applyFont="1" applyFill="1" applyBorder="1" applyAlignment="1">
      <alignment horizontal="center" vertical="center"/>
    </xf>
    <xf numFmtId="164" fontId="7" fillId="5" borderId="1" xfId="1" applyNumberFormat="1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8" borderId="1" xfId="0" quotePrefix="1" applyFont="1" applyFill="1" applyBorder="1" applyAlignment="1">
      <alignment horizontal="center" vertical="center" wrapText="1"/>
    </xf>
    <xf numFmtId="4" fontId="6" fillId="8" borderId="1" xfId="0" applyNumberFormat="1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left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9" borderId="1" xfId="0" quotePrefix="1" applyFont="1" applyFill="1" applyBorder="1" applyAlignment="1">
      <alignment horizontal="center" vertical="center" wrapText="1"/>
    </xf>
    <xf numFmtId="4" fontId="6" fillId="9" borderId="1" xfId="0" applyNumberFormat="1" applyFont="1" applyFill="1" applyBorder="1" applyAlignment="1">
      <alignment horizontal="center" vertical="center" wrapText="1"/>
    </xf>
    <xf numFmtId="164" fontId="7" fillId="9" borderId="1" xfId="1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quotePrefix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164" fontId="7" fillId="4" borderId="1" xfId="1" applyNumberFormat="1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left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0" borderId="1" xfId="0" quotePrefix="1" applyFont="1" applyFill="1" applyBorder="1" applyAlignment="1">
      <alignment horizontal="center" vertical="center" wrapText="1"/>
    </xf>
    <xf numFmtId="4" fontId="6" fillId="10" borderId="1" xfId="0" applyNumberFormat="1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left" vertical="center" wrapText="1"/>
    </xf>
    <xf numFmtId="0" fontId="6" fillId="11" borderId="1" xfId="0" quotePrefix="1" applyFont="1" applyFill="1" applyBorder="1" applyAlignment="1">
      <alignment horizontal="center" vertical="center" wrapText="1"/>
    </xf>
    <xf numFmtId="0" fontId="5" fillId="11" borderId="1" xfId="0" quotePrefix="1" applyFont="1" applyFill="1" applyBorder="1" applyAlignment="1">
      <alignment horizontal="center" vertical="center" wrapText="1"/>
    </xf>
    <xf numFmtId="4" fontId="4" fillId="11" borderId="1" xfId="0" applyNumberFormat="1" applyFont="1" applyFill="1" applyBorder="1" applyAlignment="1">
      <alignment horizontal="center" vertical="center"/>
    </xf>
    <xf numFmtId="4" fontId="6" fillId="11" borderId="1" xfId="0" applyNumberFormat="1" applyFont="1" applyFill="1" applyBorder="1" applyAlignment="1">
      <alignment horizontal="center" vertical="center" wrapText="1"/>
    </xf>
    <xf numFmtId="164" fontId="7" fillId="11" borderId="1" xfId="1" applyNumberFormat="1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left" vertical="center"/>
    </xf>
    <xf numFmtId="0" fontId="4" fillId="12" borderId="1" xfId="0" applyFont="1" applyFill="1" applyBorder="1" applyAlignment="1">
      <alignment horizontal="center" vertical="center"/>
    </xf>
    <xf numFmtId="4" fontId="4" fillId="12" borderId="1" xfId="0" applyNumberFormat="1" applyFont="1" applyFill="1" applyBorder="1" applyAlignment="1">
      <alignment horizontal="center" vertical="center"/>
    </xf>
    <xf numFmtId="4" fontId="6" fillId="12" borderId="1" xfId="0" applyNumberFormat="1" applyFont="1" applyFill="1" applyBorder="1" applyAlignment="1">
      <alignment horizontal="center" vertical="center" wrapText="1"/>
    </xf>
    <xf numFmtId="164" fontId="7" fillId="12" borderId="1" xfId="1" applyNumberFormat="1" applyFont="1" applyFill="1" applyBorder="1" applyAlignment="1">
      <alignment horizontal="center" vertical="center"/>
    </xf>
    <xf numFmtId="0" fontId="8" fillId="12" borderId="0" xfId="0" applyFont="1" applyFill="1" applyBorder="1" applyAlignment="1">
      <alignment horizontal="center" vertical="center"/>
    </xf>
    <xf numFmtId="4" fontId="6" fillId="13" borderId="1" xfId="0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/>
    </xf>
    <xf numFmtId="2" fontId="4" fillId="13" borderId="1" xfId="1" applyNumberFormat="1" applyFont="1" applyFill="1" applyBorder="1" applyAlignment="1">
      <alignment horizontal="center" vertical="center"/>
    </xf>
    <xf numFmtId="2" fontId="4" fillId="7" borderId="1" xfId="1" applyNumberFormat="1" applyFont="1" applyFill="1" applyBorder="1" applyAlignment="1">
      <alignment horizontal="center" vertical="center"/>
    </xf>
    <xf numFmtId="2" fontId="4" fillId="11" borderId="1" xfId="1" applyNumberFormat="1" applyFont="1" applyFill="1" applyBorder="1" applyAlignment="1">
      <alignment horizontal="center" vertical="center"/>
    </xf>
    <xf numFmtId="2" fontId="4" fillId="10" borderId="1" xfId="1" applyNumberFormat="1" applyFont="1" applyFill="1" applyBorder="1" applyAlignment="1">
      <alignment horizontal="center" vertical="center"/>
    </xf>
    <xf numFmtId="2" fontId="4" fillId="5" borderId="1" xfId="1" applyNumberFormat="1" applyFont="1" applyFill="1" applyBorder="1" applyAlignment="1">
      <alignment horizontal="center" vertical="center"/>
    </xf>
    <xf numFmtId="2" fontId="4" fillId="4" borderId="1" xfId="1" applyNumberFormat="1" applyFont="1" applyFill="1" applyBorder="1" applyAlignment="1">
      <alignment horizontal="center" vertical="center"/>
    </xf>
    <xf numFmtId="2" fontId="4" fillId="9" borderId="1" xfId="1" applyNumberFormat="1" applyFont="1" applyFill="1" applyBorder="1" applyAlignment="1">
      <alignment horizontal="center" vertical="center"/>
    </xf>
    <xf numFmtId="2" fontId="4" fillId="8" borderId="1" xfId="1" applyNumberFormat="1" applyFont="1" applyFill="1" applyBorder="1" applyAlignment="1">
      <alignment horizontal="center" vertical="center"/>
    </xf>
    <xf numFmtId="2" fontId="4" fillId="6" borderId="1" xfId="1" applyNumberFormat="1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 wrapText="1"/>
    </xf>
    <xf numFmtId="2" fontId="4" fillId="3" borderId="1" xfId="1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4" fontId="4" fillId="12" borderId="1" xfId="1" applyNumberFormat="1" applyFont="1" applyFill="1" applyBorder="1" applyAlignment="1">
      <alignment horizontal="center" vertical="center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2" fontId="7" fillId="13" borderId="1" xfId="1" applyNumberFormat="1" applyFont="1" applyFill="1" applyBorder="1" applyAlignment="1">
      <alignment horizontal="center" vertical="center"/>
    </xf>
    <xf numFmtId="164" fontId="4" fillId="6" borderId="1" xfId="1" applyNumberFormat="1" applyFont="1" applyFill="1" applyBorder="1" applyAlignment="1">
      <alignment horizontal="center" vertical="center"/>
    </xf>
    <xf numFmtId="0" fontId="4" fillId="13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164" fontId="7" fillId="10" borderId="1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8"/>
  <sheetViews>
    <sheetView tabSelected="1" zoomScale="80" zoomScaleNormal="80" zoomScaleSheetLayoutView="100" workbookViewId="0">
      <pane ySplit="3" topLeftCell="A4" activePane="bottomLeft" state="frozen"/>
      <selection pane="bottomLeft" activeCell="I28" sqref="I28"/>
    </sheetView>
  </sheetViews>
  <sheetFormatPr defaultRowHeight="15.75" x14ac:dyDescent="0.25"/>
  <cols>
    <col min="1" max="1" width="75.5703125" style="1" customWidth="1"/>
    <col min="2" max="2" width="5.7109375" style="1" customWidth="1"/>
    <col min="3" max="3" width="5.42578125" style="1" customWidth="1"/>
    <col min="4" max="5" width="20.28515625" style="1" customWidth="1"/>
    <col min="6" max="6" width="21" style="2" customWidth="1"/>
    <col min="7" max="8" width="20.85546875" style="2" customWidth="1"/>
    <col min="9" max="9" width="17.5703125" style="2" customWidth="1"/>
    <col min="10" max="10" width="19" style="2" customWidth="1"/>
    <col min="11" max="11" width="16.5703125" style="2" customWidth="1"/>
    <col min="12" max="12" width="20.140625" style="2" customWidth="1"/>
    <col min="13" max="13" width="20.85546875" style="2" customWidth="1"/>
    <col min="14" max="15" width="9.140625" style="1"/>
    <col min="16" max="16" width="33.5703125" style="1" customWidth="1"/>
    <col min="17" max="16384" width="9.140625" style="1"/>
  </cols>
  <sheetData>
    <row r="1" spans="1:13" ht="70.5" customHeight="1" x14ac:dyDescent="0.25">
      <c r="A1" s="99" t="s">
        <v>77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ht="27" customHeight="1" x14ac:dyDescent="0.25">
      <c r="A2" s="92"/>
      <c r="B2" s="92"/>
      <c r="C2" s="92"/>
      <c r="D2" s="98"/>
      <c r="E2" s="98"/>
      <c r="F2" s="98"/>
      <c r="G2" s="92"/>
      <c r="H2" s="92"/>
      <c r="I2" s="92"/>
      <c r="J2" s="92"/>
      <c r="K2" s="92"/>
      <c r="L2" s="100" t="s">
        <v>68</v>
      </c>
      <c r="M2" s="100"/>
    </row>
    <row r="3" spans="1:13" ht="55.5" customHeight="1" x14ac:dyDescent="0.25">
      <c r="A3" s="14" t="s">
        <v>0</v>
      </c>
      <c r="B3" s="14" t="s">
        <v>1</v>
      </c>
      <c r="C3" s="14" t="s">
        <v>2</v>
      </c>
      <c r="D3" s="14" t="s">
        <v>78</v>
      </c>
      <c r="E3" s="14" t="s">
        <v>79</v>
      </c>
      <c r="F3" s="15" t="s">
        <v>80</v>
      </c>
      <c r="G3" s="15" t="s">
        <v>69</v>
      </c>
      <c r="H3" s="15" t="s">
        <v>81</v>
      </c>
      <c r="I3" s="15" t="s">
        <v>56</v>
      </c>
      <c r="J3" s="15" t="s">
        <v>82</v>
      </c>
      <c r="K3" s="15" t="s">
        <v>57</v>
      </c>
      <c r="L3" s="15" t="s">
        <v>72</v>
      </c>
      <c r="M3" s="15" t="s">
        <v>83</v>
      </c>
    </row>
    <row r="4" spans="1:13" ht="18.75" customHeight="1" x14ac:dyDescent="0.25">
      <c r="A4" s="25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  <c r="I4" s="25">
        <v>9</v>
      </c>
      <c r="J4" s="25">
        <v>10</v>
      </c>
      <c r="K4" s="25">
        <v>11</v>
      </c>
      <c r="L4" s="25">
        <v>12</v>
      </c>
      <c r="M4" s="25">
        <v>13</v>
      </c>
    </row>
    <row r="5" spans="1:13" s="4" customFormat="1" ht="30" customHeight="1" x14ac:dyDescent="0.25">
      <c r="A5" s="16" t="s">
        <v>3</v>
      </c>
      <c r="B5" s="17" t="s">
        <v>4</v>
      </c>
      <c r="C5" s="18" t="s">
        <v>59</v>
      </c>
      <c r="D5" s="19">
        <f>D6+D7+D8+D9+D11+D12</f>
        <v>29553968.800000004</v>
      </c>
      <c r="E5" s="19">
        <f>E6+E7+E8+E9+E11+E12</f>
        <v>32440434</v>
      </c>
      <c r="F5" s="19">
        <f>F6+F7+F8+F9+F11+F12</f>
        <v>48341256.740000002</v>
      </c>
      <c r="G5" s="19">
        <f>G6+G7+G8+G9+G11+G12</f>
        <v>40262938.670000002</v>
      </c>
      <c r="H5" s="19">
        <f>G5-D5</f>
        <v>10708969.869999997</v>
      </c>
      <c r="I5" s="20">
        <f t="shared" ref="I5:I14" si="0">IFERROR(G5/D5,"-")</f>
        <v>1.3623530207557097</v>
      </c>
      <c r="J5" s="80">
        <f>G5-F5</f>
        <v>-8078318.0700000003</v>
      </c>
      <c r="K5" s="19">
        <f>G5/F5*100</f>
        <v>83.288977956347594</v>
      </c>
      <c r="L5" s="19">
        <f>L6+L7+L8+L9+L11+L12</f>
        <v>36263752.600000001</v>
      </c>
      <c r="M5" s="19">
        <f>M6+M7+M8+M9+M11+M12</f>
        <v>38664909.600000001</v>
      </c>
    </row>
    <row r="6" spans="1:13" ht="56.25" x14ac:dyDescent="0.25">
      <c r="A6" s="21" t="s">
        <v>6</v>
      </c>
      <c r="B6" s="14" t="s">
        <v>4</v>
      </c>
      <c r="C6" s="14" t="s">
        <v>7</v>
      </c>
      <c r="D6" s="22">
        <v>467667.07</v>
      </c>
      <c r="E6" s="22">
        <v>484571</v>
      </c>
      <c r="F6" s="22">
        <v>572989</v>
      </c>
      <c r="G6" s="22">
        <v>609018</v>
      </c>
      <c r="H6" s="79">
        <f t="shared" ref="H6:H56" si="1">G6-D6</f>
        <v>141350.93</v>
      </c>
      <c r="I6" s="24">
        <f t="shared" si="0"/>
        <v>1.3022469168077195</v>
      </c>
      <c r="J6" s="81">
        <f t="shared" ref="J6:J56" si="2">G6-F6</f>
        <v>36029</v>
      </c>
      <c r="K6" s="23">
        <f>G6/F6*100</f>
        <v>106.28790430531825</v>
      </c>
      <c r="L6" s="22">
        <v>574038</v>
      </c>
      <c r="M6" s="22">
        <v>574038</v>
      </c>
    </row>
    <row r="7" spans="1:13" ht="56.25" x14ac:dyDescent="0.25">
      <c r="A7" s="21" t="s">
        <v>8</v>
      </c>
      <c r="B7" s="14" t="s">
        <v>4</v>
      </c>
      <c r="C7" s="14" t="s">
        <v>9</v>
      </c>
      <c r="D7" s="22">
        <v>21241995.420000002</v>
      </c>
      <c r="E7" s="22">
        <v>23406765</v>
      </c>
      <c r="F7" s="22">
        <v>26306435.68</v>
      </c>
      <c r="G7" s="22">
        <v>28583049</v>
      </c>
      <c r="H7" s="79">
        <f t="shared" si="1"/>
        <v>7341053.5799999982</v>
      </c>
      <c r="I7" s="24">
        <f t="shared" si="0"/>
        <v>1.345591524470821</v>
      </c>
      <c r="J7" s="81">
        <f t="shared" si="2"/>
        <v>2276613.3200000003</v>
      </c>
      <c r="K7" s="23">
        <f>G7/F7*100</f>
        <v>108.65420670323209</v>
      </c>
      <c r="L7" s="22">
        <v>23906069</v>
      </c>
      <c r="M7" s="22">
        <v>23906069</v>
      </c>
    </row>
    <row r="8" spans="1:13" ht="18.75" x14ac:dyDescent="0.25">
      <c r="A8" s="21" t="s">
        <v>10</v>
      </c>
      <c r="B8" s="14" t="s">
        <v>4</v>
      </c>
      <c r="C8" s="14" t="s">
        <v>11</v>
      </c>
      <c r="D8" s="22">
        <v>936</v>
      </c>
      <c r="E8" s="22">
        <v>4200</v>
      </c>
      <c r="F8" s="22">
        <v>4200</v>
      </c>
      <c r="G8" s="22">
        <v>4850</v>
      </c>
      <c r="H8" s="79">
        <f t="shared" si="1"/>
        <v>3914</v>
      </c>
      <c r="I8" s="24">
        <f t="shared" si="0"/>
        <v>5.1816239316239319</v>
      </c>
      <c r="J8" s="81">
        <f t="shared" si="2"/>
        <v>650</v>
      </c>
      <c r="K8" s="23">
        <f>G8/F8*100</f>
        <v>115.47619047619047</v>
      </c>
      <c r="L8" s="22">
        <v>30370</v>
      </c>
      <c r="M8" s="22">
        <v>4635</v>
      </c>
    </row>
    <row r="9" spans="1:13" ht="40.5" customHeight="1" x14ac:dyDescent="0.25">
      <c r="A9" s="21" t="s">
        <v>12</v>
      </c>
      <c r="B9" s="14" t="s">
        <v>4</v>
      </c>
      <c r="C9" s="14" t="s">
        <v>13</v>
      </c>
      <c r="D9" s="22">
        <v>5845536.7800000003</v>
      </c>
      <c r="E9" s="22">
        <v>5898923</v>
      </c>
      <c r="F9" s="22">
        <v>6877681.2699999996</v>
      </c>
      <c r="G9" s="22">
        <v>7581142</v>
      </c>
      <c r="H9" s="79">
        <f t="shared" si="1"/>
        <v>1735605.2199999997</v>
      </c>
      <c r="I9" s="24">
        <f t="shared" si="0"/>
        <v>1.2969111794725547</v>
      </c>
      <c r="J9" s="81">
        <f t="shared" si="2"/>
        <v>703460.73000000045</v>
      </c>
      <c r="K9" s="23">
        <f t="shared" ref="K9:K56" si="3">G9/F9*100</f>
        <v>110.22816705782006</v>
      </c>
      <c r="L9" s="22">
        <v>7111713</v>
      </c>
      <c r="M9" s="22">
        <v>7111713</v>
      </c>
    </row>
    <row r="10" spans="1:13" ht="23.25" customHeight="1" x14ac:dyDescent="0.25">
      <c r="A10" s="21" t="s">
        <v>62</v>
      </c>
      <c r="B10" s="25" t="s">
        <v>4</v>
      </c>
      <c r="C10" s="25" t="s">
        <v>14</v>
      </c>
      <c r="D10" s="22">
        <v>0</v>
      </c>
      <c r="E10" s="22">
        <v>0</v>
      </c>
      <c r="F10" s="22">
        <v>150000</v>
      </c>
      <c r="G10" s="22">
        <v>0</v>
      </c>
      <c r="H10" s="79">
        <f t="shared" si="1"/>
        <v>0</v>
      </c>
      <c r="I10" s="24" t="str">
        <f t="shared" si="0"/>
        <v>-</v>
      </c>
      <c r="J10" s="81">
        <f t="shared" si="2"/>
        <v>-150000</v>
      </c>
      <c r="K10" s="23">
        <f t="shared" si="3"/>
        <v>0</v>
      </c>
      <c r="L10" s="22">
        <v>0</v>
      </c>
      <c r="M10" s="22">
        <v>0</v>
      </c>
    </row>
    <row r="11" spans="1:13" ht="18.75" x14ac:dyDescent="0.25">
      <c r="A11" s="21" t="s">
        <v>15</v>
      </c>
      <c r="B11" s="14" t="s">
        <v>4</v>
      </c>
      <c r="C11" s="14" t="s">
        <v>16</v>
      </c>
      <c r="D11" s="22">
        <v>0</v>
      </c>
      <c r="E11" s="22">
        <v>50000</v>
      </c>
      <c r="F11" s="22">
        <v>0</v>
      </c>
      <c r="G11" s="22">
        <v>50000</v>
      </c>
      <c r="H11" s="79">
        <f t="shared" si="1"/>
        <v>50000</v>
      </c>
      <c r="I11" s="24" t="str">
        <f t="shared" si="0"/>
        <v>-</v>
      </c>
      <c r="J11" s="81">
        <f t="shared" si="2"/>
        <v>50000</v>
      </c>
      <c r="K11" s="23" t="e">
        <f t="shared" si="3"/>
        <v>#DIV/0!</v>
      </c>
      <c r="L11" s="22">
        <v>0</v>
      </c>
      <c r="M11" s="22">
        <v>0</v>
      </c>
    </row>
    <row r="12" spans="1:13" ht="18.75" x14ac:dyDescent="0.25">
      <c r="A12" s="21" t="s">
        <v>17</v>
      </c>
      <c r="B12" s="14" t="s">
        <v>4</v>
      </c>
      <c r="C12" s="14" t="s">
        <v>18</v>
      </c>
      <c r="D12" s="22">
        <v>1997833.53</v>
      </c>
      <c r="E12" s="22">
        <v>2595975</v>
      </c>
      <c r="F12" s="22">
        <v>14579950.789999999</v>
      </c>
      <c r="G12" s="22">
        <v>3434879.67</v>
      </c>
      <c r="H12" s="79">
        <f t="shared" si="1"/>
        <v>1437046.14</v>
      </c>
      <c r="I12" s="24">
        <f t="shared" si="0"/>
        <v>1.719302243365592</v>
      </c>
      <c r="J12" s="81">
        <f t="shared" si="2"/>
        <v>-11145071.119999999</v>
      </c>
      <c r="K12" s="23">
        <f t="shared" si="3"/>
        <v>23.558924988662465</v>
      </c>
      <c r="L12" s="22">
        <v>4641562.5999999996</v>
      </c>
      <c r="M12" s="22">
        <v>7068454.5999999996</v>
      </c>
    </row>
    <row r="13" spans="1:13" s="5" customFormat="1" ht="18.75" x14ac:dyDescent="0.25">
      <c r="A13" s="26" t="s">
        <v>19</v>
      </c>
      <c r="B13" s="27" t="s">
        <v>5</v>
      </c>
      <c r="C13" s="28" t="s">
        <v>59</v>
      </c>
      <c r="D13" s="29">
        <f t="shared" ref="D13:M13" si="4">D14</f>
        <v>1149489</v>
      </c>
      <c r="E13" s="29">
        <f>E14</f>
        <v>344983</v>
      </c>
      <c r="F13" s="29">
        <f t="shared" si="4"/>
        <v>345446</v>
      </c>
      <c r="G13" s="29">
        <f>G14</f>
        <v>390734</v>
      </c>
      <c r="H13" s="29">
        <f t="shared" si="1"/>
        <v>-758755</v>
      </c>
      <c r="I13" s="30">
        <f t="shared" si="0"/>
        <v>0.33991973824890886</v>
      </c>
      <c r="J13" s="91">
        <f t="shared" si="2"/>
        <v>45288</v>
      </c>
      <c r="K13" s="29">
        <f t="shared" si="3"/>
        <v>113.11000851073685</v>
      </c>
      <c r="L13" s="29">
        <f t="shared" si="4"/>
        <v>428450</v>
      </c>
      <c r="M13" s="29">
        <f t="shared" si="4"/>
        <v>444056</v>
      </c>
    </row>
    <row r="14" spans="1:13" ht="18.75" x14ac:dyDescent="0.25">
      <c r="A14" s="21" t="s">
        <v>20</v>
      </c>
      <c r="B14" s="14" t="s">
        <v>5</v>
      </c>
      <c r="C14" s="14" t="s">
        <v>7</v>
      </c>
      <c r="D14" s="22">
        <v>1149489</v>
      </c>
      <c r="E14" s="22">
        <v>344983</v>
      </c>
      <c r="F14" s="22">
        <v>345446</v>
      </c>
      <c r="G14" s="22">
        <v>390734</v>
      </c>
      <c r="H14" s="79">
        <f>G14-D14</f>
        <v>-758755</v>
      </c>
      <c r="I14" s="24">
        <f t="shared" si="0"/>
        <v>0.33991973824890886</v>
      </c>
      <c r="J14" s="81">
        <f t="shared" si="2"/>
        <v>45288</v>
      </c>
      <c r="K14" s="23">
        <f t="shared" si="3"/>
        <v>113.11000851073685</v>
      </c>
      <c r="L14" s="22">
        <v>428450</v>
      </c>
      <c r="M14" s="22">
        <v>444056</v>
      </c>
    </row>
    <row r="15" spans="1:13" ht="37.5" x14ac:dyDescent="0.25">
      <c r="A15" s="31" t="s">
        <v>21</v>
      </c>
      <c r="B15" s="32" t="s">
        <v>7</v>
      </c>
      <c r="C15" s="33" t="s">
        <v>59</v>
      </c>
      <c r="D15" s="23">
        <f>D17+D16+D18</f>
        <v>3556714</v>
      </c>
      <c r="E15" s="23">
        <f t="shared" ref="E15" si="5">E17+E16+E18</f>
        <v>3916318</v>
      </c>
      <c r="F15" s="23">
        <f t="shared" ref="F15:G15" si="6">F17+F16+F18</f>
        <v>5015150.6399999997</v>
      </c>
      <c r="G15" s="23">
        <f t="shared" si="6"/>
        <v>5610721</v>
      </c>
      <c r="H15" s="79">
        <f t="shared" si="1"/>
        <v>2054007</v>
      </c>
      <c r="I15" s="23">
        <f t="shared" ref="I15:M16" si="7">I17</f>
        <v>1.568471517266447</v>
      </c>
      <c r="J15" s="81">
        <f t="shared" si="2"/>
        <v>595570.36000000034</v>
      </c>
      <c r="K15" s="23">
        <f t="shared" si="3"/>
        <v>111.87542314780798</v>
      </c>
      <c r="L15" s="23">
        <f t="shared" si="7"/>
        <v>4205163</v>
      </c>
      <c r="M15" s="23">
        <f t="shared" si="7"/>
        <v>4205163</v>
      </c>
    </row>
    <row r="16" spans="1:13" ht="18.75" x14ac:dyDescent="0.25">
      <c r="A16" s="21" t="s">
        <v>73</v>
      </c>
      <c r="B16" s="14" t="s">
        <v>7</v>
      </c>
      <c r="C16" s="25" t="s">
        <v>22</v>
      </c>
      <c r="D16" s="15">
        <v>0</v>
      </c>
      <c r="E16" s="15">
        <v>0</v>
      </c>
      <c r="F16" s="15">
        <v>0</v>
      </c>
      <c r="G16" s="15">
        <v>0</v>
      </c>
      <c r="H16" s="79">
        <f t="shared" si="1"/>
        <v>0</v>
      </c>
      <c r="I16" s="23">
        <f t="shared" si="7"/>
        <v>2.6498316498316496</v>
      </c>
      <c r="J16" s="81">
        <f t="shared" si="2"/>
        <v>0</v>
      </c>
      <c r="K16" s="23" t="s">
        <v>75</v>
      </c>
      <c r="L16" s="15">
        <v>0</v>
      </c>
      <c r="M16" s="15">
        <v>0</v>
      </c>
    </row>
    <row r="17" spans="1:13" ht="34.5" customHeight="1" x14ac:dyDescent="0.25">
      <c r="A17" s="21" t="s">
        <v>70</v>
      </c>
      <c r="B17" s="14" t="s">
        <v>7</v>
      </c>
      <c r="C17" s="14">
        <v>10</v>
      </c>
      <c r="D17" s="22">
        <v>3527014</v>
      </c>
      <c r="E17" s="22">
        <v>3842460</v>
      </c>
      <c r="F17" s="22">
        <v>4939870.6399999997</v>
      </c>
      <c r="G17" s="22">
        <v>5532021</v>
      </c>
      <c r="H17" s="79">
        <f t="shared" si="1"/>
        <v>2005007</v>
      </c>
      <c r="I17" s="24">
        <f>IFERROR(G17/D17,"-")</f>
        <v>1.568471517266447</v>
      </c>
      <c r="J17" s="81">
        <f t="shared" si="2"/>
        <v>592150.36000000034</v>
      </c>
      <c r="K17" s="23">
        <f t="shared" si="3"/>
        <v>111.98716329138531</v>
      </c>
      <c r="L17" s="22">
        <v>4205163</v>
      </c>
      <c r="M17" s="22">
        <v>4205163</v>
      </c>
    </row>
    <row r="18" spans="1:13" ht="28.5" customHeight="1" x14ac:dyDescent="0.25">
      <c r="A18" s="93" t="s">
        <v>71</v>
      </c>
      <c r="B18" s="14" t="s">
        <v>7</v>
      </c>
      <c r="C18" s="14">
        <v>14</v>
      </c>
      <c r="D18" s="22">
        <v>29700</v>
      </c>
      <c r="E18" s="22">
        <v>73858</v>
      </c>
      <c r="F18" s="22">
        <v>75280</v>
      </c>
      <c r="G18" s="22">
        <v>78700</v>
      </c>
      <c r="H18" s="79">
        <f t="shared" si="1"/>
        <v>49000</v>
      </c>
      <c r="I18" s="24">
        <f>IFERROR(G18/D18,"-")</f>
        <v>2.6498316498316496</v>
      </c>
      <c r="J18" s="81">
        <f t="shared" si="2"/>
        <v>3420</v>
      </c>
      <c r="K18" s="23">
        <f t="shared" si="3"/>
        <v>104.54303931987248</v>
      </c>
      <c r="L18" s="22">
        <v>0</v>
      </c>
      <c r="M18" s="22">
        <v>0</v>
      </c>
    </row>
    <row r="19" spans="1:13" s="7" customFormat="1" ht="18.75" x14ac:dyDescent="0.25">
      <c r="A19" s="34" t="s">
        <v>25</v>
      </c>
      <c r="B19" s="35" t="s">
        <v>9</v>
      </c>
      <c r="C19" s="36" t="s">
        <v>59</v>
      </c>
      <c r="D19" s="37">
        <f>D20+D21+D22+D23+D24+D25</f>
        <v>19393681.32</v>
      </c>
      <c r="E19" s="37">
        <f>E20+E21+E22+E23+E24+E25</f>
        <v>9629895.5600000005</v>
      </c>
      <c r="F19" s="37">
        <f>F20+F21+F22+F24+F25+F23</f>
        <v>108408297.91</v>
      </c>
      <c r="G19" s="37">
        <f>G20+G21+G22+G23+G24+G25</f>
        <v>17673738.699999999</v>
      </c>
      <c r="H19" s="90">
        <f t="shared" si="1"/>
        <v>-1719942.620000001</v>
      </c>
      <c r="I19" s="47">
        <f>IFERROR(G19/D19,"-")</f>
        <v>0.91131427852089708</v>
      </c>
      <c r="J19" s="85">
        <f t="shared" si="2"/>
        <v>-90734559.209999993</v>
      </c>
      <c r="K19" s="37">
        <f t="shared" si="3"/>
        <v>16.302939019181579</v>
      </c>
      <c r="L19" s="37">
        <f>L20+L21+L22+L23+L24+L25</f>
        <v>11195378.07</v>
      </c>
      <c r="M19" s="37">
        <f>M20+M21+M22+M23+M24+M25</f>
        <v>10725792.59</v>
      </c>
    </row>
    <row r="20" spans="1:13" ht="18.75" x14ac:dyDescent="0.25">
      <c r="A20" s="21" t="s">
        <v>26</v>
      </c>
      <c r="B20" s="14" t="s">
        <v>9</v>
      </c>
      <c r="C20" s="14" t="s">
        <v>4</v>
      </c>
      <c r="D20" s="22">
        <v>45000</v>
      </c>
      <c r="E20" s="22">
        <v>45000</v>
      </c>
      <c r="F20" s="22">
        <v>56400</v>
      </c>
      <c r="G20" s="22">
        <v>98640</v>
      </c>
      <c r="H20" s="79">
        <f t="shared" si="1"/>
        <v>53640</v>
      </c>
      <c r="I20" s="24">
        <f t="shared" ref="I20:I27" si="8">IFERROR(G20/D20,"-")</f>
        <v>2.1920000000000002</v>
      </c>
      <c r="J20" s="81">
        <f t="shared" si="2"/>
        <v>42240</v>
      </c>
      <c r="K20" s="23">
        <f t="shared" si="3"/>
        <v>174.89361702127658</v>
      </c>
      <c r="L20" s="22">
        <v>0</v>
      </c>
      <c r="M20" s="22">
        <v>0</v>
      </c>
    </row>
    <row r="21" spans="1:13" ht="18.75" x14ac:dyDescent="0.25">
      <c r="A21" s="21" t="s">
        <v>63</v>
      </c>
      <c r="B21" s="14" t="s">
        <v>9</v>
      </c>
      <c r="C21" s="14" t="s">
        <v>11</v>
      </c>
      <c r="D21" s="22">
        <v>316966.71999999997</v>
      </c>
      <c r="E21" s="22">
        <v>196036.56</v>
      </c>
      <c r="F21" s="22">
        <v>196036.56</v>
      </c>
      <c r="G21" s="22">
        <v>123566.9</v>
      </c>
      <c r="H21" s="79">
        <f t="shared" si="1"/>
        <v>-193399.81999999998</v>
      </c>
      <c r="I21" s="24">
        <f t="shared" si="8"/>
        <v>0.38984187362004441</v>
      </c>
      <c r="J21" s="81">
        <f t="shared" si="2"/>
        <v>-72469.66</v>
      </c>
      <c r="K21" s="23">
        <f t="shared" si="3"/>
        <v>63.032579229098893</v>
      </c>
      <c r="L21" s="22">
        <v>110792.59</v>
      </c>
      <c r="M21" s="22">
        <v>110792.59</v>
      </c>
    </row>
    <row r="22" spans="1:13" ht="18.75" x14ac:dyDescent="0.25">
      <c r="A22" s="21" t="s">
        <v>27</v>
      </c>
      <c r="B22" s="14" t="s">
        <v>9</v>
      </c>
      <c r="C22" s="14" t="s">
        <v>13</v>
      </c>
      <c r="D22" s="22">
        <v>116991</v>
      </c>
      <c r="E22" s="22">
        <v>149139</v>
      </c>
      <c r="F22" s="22">
        <v>0</v>
      </c>
      <c r="G22" s="22">
        <v>0</v>
      </c>
      <c r="H22" s="79">
        <f t="shared" si="1"/>
        <v>-116991</v>
      </c>
      <c r="I22" s="24">
        <f t="shared" si="8"/>
        <v>0</v>
      </c>
      <c r="J22" s="81">
        <f t="shared" si="2"/>
        <v>0</v>
      </c>
      <c r="K22" s="23" t="e">
        <f t="shared" si="3"/>
        <v>#DIV/0!</v>
      </c>
      <c r="L22" s="22">
        <v>0</v>
      </c>
      <c r="M22" s="22">
        <v>0</v>
      </c>
    </row>
    <row r="23" spans="1:13" ht="18.75" x14ac:dyDescent="0.25">
      <c r="A23" s="21" t="s">
        <v>64</v>
      </c>
      <c r="B23" s="25" t="s">
        <v>9</v>
      </c>
      <c r="C23" s="25" t="s">
        <v>28</v>
      </c>
      <c r="D23" s="22">
        <v>2036435.5</v>
      </c>
      <c r="E23" s="22">
        <v>2143720</v>
      </c>
      <c r="F23" s="22">
        <v>2323763.5</v>
      </c>
      <c r="G23" s="22">
        <v>2230237</v>
      </c>
      <c r="H23" s="79">
        <f t="shared" si="1"/>
        <v>193801.5</v>
      </c>
      <c r="I23" s="24">
        <f t="shared" si="8"/>
        <v>1.0951670210031204</v>
      </c>
      <c r="J23" s="81">
        <f t="shared" si="2"/>
        <v>-93526.5</v>
      </c>
      <c r="K23" s="23">
        <f t="shared" si="3"/>
        <v>95.975214345177548</v>
      </c>
      <c r="L23" s="22">
        <v>2218237</v>
      </c>
      <c r="M23" s="22">
        <v>500000</v>
      </c>
    </row>
    <row r="24" spans="1:13" ht="18.75" x14ac:dyDescent="0.25">
      <c r="A24" s="21" t="s">
        <v>29</v>
      </c>
      <c r="B24" s="14" t="s">
        <v>9</v>
      </c>
      <c r="C24" s="14" t="s">
        <v>22</v>
      </c>
      <c r="D24" s="22">
        <v>16878288.100000001</v>
      </c>
      <c r="E24" s="22">
        <v>7096000</v>
      </c>
      <c r="F24" s="22">
        <v>105832097.84999999</v>
      </c>
      <c r="G24" s="22">
        <v>15179115</v>
      </c>
      <c r="H24" s="79">
        <f t="shared" si="1"/>
        <v>-1699173.1000000015</v>
      </c>
      <c r="I24" s="24">
        <f t="shared" si="8"/>
        <v>0.89932787674124359</v>
      </c>
      <c r="J24" s="81">
        <f t="shared" si="2"/>
        <v>-90652982.849999994</v>
      </c>
      <c r="K24" s="23">
        <f t="shared" si="3"/>
        <v>14.342638300068433</v>
      </c>
      <c r="L24" s="22">
        <v>7804000</v>
      </c>
      <c r="M24" s="22">
        <v>10115000</v>
      </c>
    </row>
    <row r="25" spans="1:13" ht="18.75" x14ac:dyDescent="0.25">
      <c r="A25" s="21" t="s">
        <v>30</v>
      </c>
      <c r="B25" s="14" t="s">
        <v>9</v>
      </c>
      <c r="C25" s="14" t="s">
        <v>31</v>
      </c>
      <c r="D25" s="22">
        <v>0</v>
      </c>
      <c r="E25" s="22">
        <v>0</v>
      </c>
      <c r="F25" s="22">
        <v>0</v>
      </c>
      <c r="G25" s="22">
        <v>42179.8</v>
      </c>
      <c r="H25" s="79">
        <f t="shared" si="1"/>
        <v>42179.8</v>
      </c>
      <c r="I25" s="24" t="str">
        <f t="shared" si="8"/>
        <v>-</v>
      </c>
      <c r="J25" s="81">
        <f t="shared" si="2"/>
        <v>42179.8</v>
      </c>
      <c r="K25" s="23" t="s">
        <v>75</v>
      </c>
      <c r="L25" s="22">
        <v>1062348.48</v>
      </c>
      <c r="M25" s="22">
        <v>0</v>
      </c>
    </row>
    <row r="26" spans="1:13" s="8" customFormat="1" ht="18.75" x14ac:dyDescent="0.25">
      <c r="A26" s="38" t="s">
        <v>32</v>
      </c>
      <c r="B26" s="39" t="s">
        <v>11</v>
      </c>
      <c r="C26" s="40" t="s">
        <v>59</v>
      </c>
      <c r="D26" s="41">
        <f>D28+D29+D27+D30</f>
        <v>14294.65</v>
      </c>
      <c r="E26" s="41">
        <f>E27+E28+E29+E30</f>
        <v>543468.79</v>
      </c>
      <c r="F26" s="41">
        <f>F28+F27+F29+F30</f>
        <v>716265.6</v>
      </c>
      <c r="G26" s="41">
        <f>G27+G28+G29+G30</f>
        <v>190680</v>
      </c>
      <c r="H26" s="41">
        <f t="shared" si="1"/>
        <v>176385.35</v>
      </c>
      <c r="I26" s="97">
        <f t="shared" si="8"/>
        <v>13.339256295187361</v>
      </c>
      <c r="J26" s="89">
        <f t="shared" si="2"/>
        <v>-525585.6</v>
      </c>
      <c r="K26" s="41">
        <f t="shared" si="3"/>
        <v>26.621409711704707</v>
      </c>
      <c r="L26" s="41">
        <f>L27+L28+L30</f>
        <v>1041998.94</v>
      </c>
      <c r="M26" s="41">
        <f>M27+M28+M29+M30</f>
        <v>1041998.94</v>
      </c>
    </row>
    <row r="27" spans="1:13" ht="18.75" x14ac:dyDescent="0.25">
      <c r="A27" s="21" t="s">
        <v>65</v>
      </c>
      <c r="B27" s="25" t="s">
        <v>11</v>
      </c>
      <c r="C27" s="95" t="s">
        <v>4</v>
      </c>
      <c r="D27" s="15">
        <v>14294.65</v>
      </c>
      <c r="E27" s="15">
        <v>17153</v>
      </c>
      <c r="F27" s="15">
        <v>17153</v>
      </c>
      <c r="G27" s="15">
        <v>17153</v>
      </c>
      <c r="H27" s="79">
        <f t="shared" si="1"/>
        <v>2858.3500000000004</v>
      </c>
      <c r="I27" s="24">
        <f t="shared" si="8"/>
        <v>1.1999594253794252</v>
      </c>
      <c r="J27" s="96">
        <f t="shared" si="2"/>
        <v>0</v>
      </c>
      <c r="K27" s="15">
        <f t="shared" si="3"/>
        <v>100</v>
      </c>
      <c r="L27" s="15">
        <v>0</v>
      </c>
      <c r="M27" s="15">
        <v>0</v>
      </c>
    </row>
    <row r="28" spans="1:13" ht="18.75" x14ac:dyDescent="0.25">
      <c r="A28" s="21" t="s">
        <v>33</v>
      </c>
      <c r="B28" s="14" t="s">
        <v>11</v>
      </c>
      <c r="C28" s="14" t="s">
        <v>5</v>
      </c>
      <c r="D28" s="22">
        <v>0</v>
      </c>
      <c r="E28" s="22">
        <v>526315.79</v>
      </c>
      <c r="F28" s="22">
        <v>699112.6</v>
      </c>
      <c r="G28" s="22">
        <v>173527</v>
      </c>
      <c r="H28" s="79">
        <f t="shared" si="1"/>
        <v>173527</v>
      </c>
      <c r="I28" s="24" t="str">
        <f t="shared" ref="I28:I39" si="9">IFERROR(G28/D28,"-")</f>
        <v>-</v>
      </c>
      <c r="J28" s="81">
        <f t="shared" si="2"/>
        <v>-525585.6</v>
      </c>
      <c r="K28" s="23" t="s">
        <v>75</v>
      </c>
      <c r="L28" s="22">
        <v>1041998.94</v>
      </c>
      <c r="M28" s="22">
        <v>1041998.94</v>
      </c>
    </row>
    <row r="29" spans="1:13" ht="18.75" x14ac:dyDescent="0.25">
      <c r="A29" s="21" t="s">
        <v>66</v>
      </c>
      <c r="B29" s="25" t="s">
        <v>11</v>
      </c>
      <c r="C29" s="25" t="s">
        <v>7</v>
      </c>
      <c r="D29" s="22">
        <v>0</v>
      </c>
      <c r="E29" s="22">
        <v>0</v>
      </c>
      <c r="F29" s="22">
        <v>0</v>
      </c>
      <c r="G29" s="22">
        <v>0</v>
      </c>
      <c r="H29" s="79">
        <f t="shared" si="1"/>
        <v>0</v>
      </c>
      <c r="I29" s="24" t="str">
        <f t="shared" si="9"/>
        <v>-</v>
      </c>
      <c r="J29" s="81">
        <f t="shared" si="2"/>
        <v>0</v>
      </c>
      <c r="K29" s="23" t="s">
        <v>75</v>
      </c>
      <c r="L29" s="22">
        <v>0</v>
      </c>
      <c r="M29" s="22">
        <v>0</v>
      </c>
    </row>
    <row r="30" spans="1:13" ht="37.5" x14ac:dyDescent="0.25">
      <c r="A30" s="21" t="s">
        <v>67</v>
      </c>
      <c r="B30" s="25" t="s">
        <v>11</v>
      </c>
      <c r="C30" s="25" t="s">
        <v>11</v>
      </c>
      <c r="D30" s="22">
        <v>0</v>
      </c>
      <c r="E30" s="22">
        <v>0</v>
      </c>
      <c r="F30" s="22">
        <v>0</v>
      </c>
      <c r="G30" s="22">
        <v>0</v>
      </c>
      <c r="H30" s="79">
        <f t="shared" si="1"/>
        <v>0</v>
      </c>
      <c r="I30" s="24" t="str">
        <f t="shared" si="9"/>
        <v>-</v>
      </c>
      <c r="J30" s="81">
        <f t="shared" si="2"/>
        <v>0</v>
      </c>
      <c r="K30" s="23" t="s">
        <v>75</v>
      </c>
      <c r="L30" s="22">
        <v>0</v>
      </c>
      <c r="M30" s="22">
        <v>0</v>
      </c>
    </row>
    <row r="31" spans="1:13" s="9" customFormat="1" ht="18.75" x14ac:dyDescent="0.25">
      <c r="A31" s="42" t="s">
        <v>34</v>
      </c>
      <c r="B31" s="43" t="s">
        <v>13</v>
      </c>
      <c r="C31" s="44" t="s">
        <v>59</v>
      </c>
      <c r="D31" s="45">
        <f t="shared" ref="D31:M31" si="10">D32</f>
        <v>0</v>
      </c>
      <c r="E31" s="45">
        <f t="shared" si="10"/>
        <v>16000</v>
      </c>
      <c r="F31" s="45">
        <f t="shared" si="10"/>
        <v>24082.75</v>
      </c>
      <c r="G31" s="45">
        <f t="shared" si="10"/>
        <v>14000</v>
      </c>
      <c r="H31" s="45">
        <f t="shared" si="1"/>
        <v>14000</v>
      </c>
      <c r="I31" s="46" t="str">
        <f t="shared" si="9"/>
        <v>-</v>
      </c>
      <c r="J31" s="82">
        <f t="shared" si="2"/>
        <v>-10082.75</v>
      </c>
      <c r="K31" s="45">
        <f t="shared" si="3"/>
        <v>58.132895952497122</v>
      </c>
      <c r="L31" s="45">
        <f t="shared" si="10"/>
        <v>14000</v>
      </c>
      <c r="M31" s="45">
        <f t="shared" si="10"/>
        <v>14000</v>
      </c>
    </row>
    <row r="32" spans="1:13" ht="18.75" x14ac:dyDescent="0.25">
      <c r="A32" s="21" t="s">
        <v>35</v>
      </c>
      <c r="B32" s="14" t="s">
        <v>13</v>
      </c>
      <c r="C32" s="14" t="s">
        <v>11</v>
      </c>
      <c r="D32" s="22">
        <v>0</v>
      </c>
      <c r="E32" s="22">
        <v>16000</v>
      </c>
      <c r="F32" s="22">
        <v>24082.75</v>
      </c>
      <c r="G32" s="22">
        <v>14000</v>
      </c>
      <c r="H32" s="79">
        <f t="shared" si="1"/>
        <v>14000</v>
      </c>
      <c r="I32" s="24" t="str">
        <f t="shared" si="9"/>
        <v>-</v>
      </c>
      <c r="J32" s="81">
        <f t="shared" si="2"/>
        <v>-10082.75</v>
      </c>
      <c r="K32" s="23">
        <f t="shared" si="3"/>
        <v>58.132895952497122</v>
      </c>
      <c r="L32" s="22">
        <v>14000</v>
      </c>
      <c r="M32" s="22">
        <v>14000</v>
      </c>
    </row>
    <row r="33" spans="1:13" s="7" customFormat="1" ht="18.75" x14ac:dyDescent="0.25">
      <c r="A33" s="34" t="s">
        <v>36</v>
      </c>
      <c r="B33" s="35" t="s">
        <v>14</v>
      </c>
      <c r="C33" s="36" t="s">
        <v>59</v>
      </c>
      <c r="D33" s="37">
        <f t="shared" ref="D33" si="11">D34+D35+D36+D37+D38+D39</f>
        <v>106177350.81999999</v>
      </c>
      <c r="E33" s="37">
        <f>E34+E35+E36+E37+E38+E39</f>
        <v>118210081.84</v>
      </c>
      <c r="F33" s="37">
        <f t="shared" ref="F33:M33" si="12">F34+F35+F36+F37+F38+F39</f>
        <v>130975699.84000002</v>
      </c>
      <c r="G33" s="37">
        <f>G34+G35+G36+G37+G38+G39</f>
        <v>131141733.13</v>
      </c>
      <c r="H33" s="37">
        <f t="shared" si="1"/>
        <v>24964382.310000002</v>
      </c>
      <c r="I33" s="47">
        <f t="shared" si="9"/>
        <v>1.235119657037983</v>
      </c>
      <c r="J33" s="86">
        <f t="shared" si="2"/>
        <v>166033.28999997675</v>
      </c>
      <c r="K33" s="37">
        <f t="shared" si="3"/>
        <v>100.12676648431946</v>
      </c>
      <c r="L33" s="37">
        <f t="shared" si="12"/>
        <v>112235230.20999999</v>
      </c>
      <c r="M33" s="37">
        <f t="shared" si="12"/>
        <v>112271468.64</v>
      </c>
    </row>
    <row r="34" spans="1:13" ht="18.75" x14ac:dyDescent="0.25">
      <c r="A34" s="21" t="s">
        <v>37</v>
      </c>
      <c r="B34" s="14" t="s">
        <v>14</v>
      </c>
      <c r="C34" s="14" t="s">
        <v>4</v>
      </c>
      <c r="D34" s="22">
        <v>16346883.640000001</v>
      </c>
      <c r="E34" s="22">
        <v>18933005</v>
      </c>
      <c r="F34" s="22">
        <v>19608005</v>
      </c>
      <c r="G34" s="22">
        <v>25893915</v>
      </c>
      <c r="H34" s="79">
        <f t="shared" si="1"/>
        <v>9547031.3599999994</v>
      </c>
      <c r="I34" s="24">
        <f t="shared" si="9"/>
        <v>1.5840276085797109</v>
      </c>
      <c r="J34" s="81">
        <f t="shared" si="2"/>
        <v>6285910</v>
      </c>
      <c r="K34" s="23">
        <f t="shared" si="3"/>
        <v>132.05787636223064</v>
      </c>
      <c r="L34" s="22">
        <v>22926861</v>
      </c>
      <c r="M34" s="22">
        <v>22926861</v>
      </c>
    </row>
    <row r="35" spans="1:13" ht="18.75" x14ac:dyDescent="0.25">
      <c r="A35" s="21" t="s">
        <v>38</v>
      </c>
      <c r="B35" s="14" t="s">
        <v>14</v>
      </c>
      <c r="C35" s="14" t="s">
        <v>5</v>
      </c>
      <c r="D35" s="22">
        <v>72447636.739999995</v>
      </c>
      <c r="E35" s="22">
        <v>78484983.010000005</v>
      </c>
      <c r="F35" s="22">
        <v>90600027.680000007</v>
      </c>
      <c r="G35" s="22">
        <v>81321224.609999999</v>
      </c>
      <c r="H35" s="79">
        <f t="shared" si="1"/>
        <v>8873587.8700000048</v>
      </c>
      <c r="I35" s="24">
        <f t="shared" si="9"/>
        <v>1.1224827788633813</v>
      </c>
      <c r="J35" s="81">
        <f t="shared" si="2"/>
        <v>-9278803.0700000077</v>
      </c>
      <c r="K35" s="23">
        <f t="shared" si="3"/>
        <v>89.758498636697098</v>
      </c>
      <c r="L35" s="22">
        <v>69996132.689999998</v>
      </c>
      <c r="M35" s="22">
        <v>70032376.120000005</v>
      </c>
    </row>
    <row r="36" spans="1:13" ht="18.75" x14ac:dyDescent="0.25">
      <c r="A36" s="21" t="s">
        <v>58</v>
      </c>
      <c r="B36" s="14" t="s">
        <v>14</v>
      </c>
      <c r="C36" s="48" t="s">
        <v>7</v>
      </c>
      <c r="D36" s="22">
        <v>5651491.9199999999</v>
      </c>
      <c r="E36" s="22">
        <v>7490988</v>
      </c>
      <c r="F36" s="22">
        <v>7128367.3600000003</v>
      </c>
      <c r="G36" s="22">
        <v>8358385</v>
      </c>
      <c r="H36" s="79">
        <f t="shared" si="1"/>
        <v>2706893.08</v>
      </c>
      <c r="I36" s="24">
        <f t="shared" si="9"/>
        <v>1.4789696452401546</v>
      </c>
      <c r="J36" s="81">
        <f t="shared" si="2"/>
        <v>1230017.6399999997</v>
      </c>
      <c r="K36" s="23">
        <f t="shared" si="3"/>
        <v>117.25525043647582</v>
      </c>
      <c r="L36" s="22">
        <v>7547081</v>
      </c>
      <c r="M36" s="22">
        <v>7547213</v>
      </c>
    </row>
    <row r="37" spans="1:13" ht="37.5" x14ac:dyDescent="0.25">
      <c r="A37" s="21" t="s">
        <v>39</v>
      </c>
      <c r="B37" s="14" t="s">
        <v>14</v>
      </c>
      <c r="C37" s="14" t="s">
        <v>11</v>
      </c>
      <c r="D37" s="22">
        <v>0</v>
      </c>
      <c r="E37" s="22">
        <v>0</v>
      </c>
      <c r="F37" s="22">
        <v>0</v>
      </c>
      <c r="G37" s="22">
        <v>0</v>
      </c>
      <c r="H37" s="79">
        <f t="shared" si="1"/>
        <v>0</v>
      </c>
      <c r="I37" s="24" t="str">
        <f t="shared" si="9"/>
        <v>-</v>
      </c>
      <c r="J37" s="81">
        <f t="shared" si="2"/>
        <v>0</v>
      </c>
      <c r="K37" s="23" t="s">
        <v>75</v>
      </c>
      <c r="L37" s="22">
        <v>0</v>
      </c>
      <c r="M37" s="22">
        <v>0</v>
      </c>
    </row>
    <row r="38" spans="1:13" ht="18.75" x14ac:dyDescent="0.25">
      <c r="A38" s="21" t="s">
        <v>40</v>
      </c>
      <c r="B38" s="14" t="s">
        <v>14</v>
      </c>
      <c r="C38" s="14" t="s">
        <v>14</v>
      </c>
      <c r="D38" s="22">
        <v>0</v>
      </c>
      <c r="E38" s="22">
        <v>20000</v>
      </c>
      <c r="F38" s="22">
        <v>7266.4</v>
      </c>
      <c r="G38" s="22">
        <v>30000</v>
      </c>
      <c r="H38" s="79">
        <f t="shared" si="1"/>
        <v>30000</v>
      </c>
      <c r="I38" s="24" t="str">
        <f t="shared" si="9"/>
        <v>-</v>
      </c>
      <c r="J38" s="81">
        <f t="shared" si="2"/>
        <v>22733.599999999999</v>
      </c>
      <c r="K38" s="23">
        <f t="shared" si="3"/>
        <v>412.85918749311907</v>
      </c>
      <c r="L38" s="22">
        <v>0</v>
      </c>
      <c r="M38" s="22">
        <v>0</v>
      </c>
    </row>
    <row r="39" spans="1:13" ht="18.75" x14ac:dyDescent="0.25">
      <c r="A39" s="21" t="s">
        <v>41</v>
      </c>
      <c r="B39" s="14" t="s">
        <v>14</v>
      </c>
      <c r="C39" s="14" t="s">
        <v>22</v>
      </c>
      <c r="D39" s="22">
        <v>11731338.52</v>
      </c>
      <c r="E39" s="22">
        <v>13281105.83</v>
      </c>
      <c r="F39" s="22">
        <v>13632033.4</v>
      </c>
      <c r="G39" s="22">
        <v>15538208.52</v>
      </c>
      <c r="H39" s="79">
        <f t="shared" si="1"/>
        <v>3806870</v>
      </c>
      <c r="I39" s="24">
        <f t="shared" si="9"/>
        <v>1.3245043175175546</v>
      </c>
      <c r="J39" s="81">
        <f t="shared" si="2"/>
        <v>1906175.1199999992</v>
      </c>
      <c r="K39" s="23">
        <f t="shared" si="3"/>
        <v>113.98305787601724</v>
      </c>
      <c r="L39" s="22">
        <v>11765155.52</v>
      </c>
      <c r="M39" s="22">
        <v>11765018.52</v>
      </c>
    </row>
    <row r="40" spans="1:13" s="10" customFormat="1" ht="18.75" x14ac:dyDescent="0.25">
      <c r="A40" s="49" t="s">
        <v>42</v>
      </c>
      <c r="B40" s="50" t="s">
        <v>28</v>
      </c>
      <c r="C40" s="51" t="s">
        <v>59</v>
      </c>
      <c r="D40" s="52">
        <f t="shared" ref="D40:M40" si="13">D41</f>
        <v>16674235.640000001</v>
      </c>
      <c r="E40" s="52">
        <f t="shared" si="13"/>
        <v>18355187.199999999</v>
      </c>
      <c r="F40" s="52">
        <f t="shared" si="13"/>
        <v>19519399.199999999</v>
      </c>
      <c r="G40" s="52">
        <f t="shared" si="13"/>
        <v>21278397</v>
      </c>
      <c r="H40" s="52">
        <f t="shared" si="1"/>
        <v>4604161.3599999994</v>
      </c>
      <c r="I40" s="52">
        <f t="shared" si="13"/>
        <v>1.2761242829599353</v>
      </c>
      <c r="J40" s="88">
        <f t="shared" si="2"/>
        <v>1758997.8000000007</v>
      </c>
      <c r="K40" s="52">
        <f t="shared" si="3"/>
        <v>109.01153658458915</v>
      </c>
      <c r="L40" s="52">
        <f t="shared" si="13"/>
        <v>12775606.32</v>
      </c>
      <c r="M40" s="52">
        <f t="shared" si="13"/>
        <v>15133217.369999999</v>
      </c>
    </row>
    <row r="41" spans="1:13" ht="18.75" x14ac:dyDescent="0.25">
      <c r="A41" s="21" t="s">
        <v>43</v>
      </c>
      <c r="B41" s="14" t="s">
        <v>28</v>
      </c>
      <c r="C41" s="14" t="s">
        <v>4</v>
      </c>
      <c r="D41" s="22">
        <v>16674235.640000001</v>
      </c>
      <c r="E41" s="22">
        <v>18355187.199999999</v>
      </c>
      <c r="F41" s="22">
        <v>19519399.199999999</v>
      </c>
      <c r="G41" s="22">
        <v>21278397</v>
      </c>
      <c r="H41" s="79">
        <f t="shared" si="1"/>
        <v>4604161.3599999994</v>
      </c>
      <c r="I41" s="24">
        <f t="shared" ref="I41:I51" si="14">IFERROR(G41/D41,"-")</f>
        <v>1.2761242829599353</v>
      </c>
      <c r="J41" s="81">
        <f t="shared" si="2"/>
        <v>1758997.8000000007</v>
      </c>
      <c r="K41" s="23">
        <f t="shared" si="3"/>
        <v>109.01153658458915</v>
      </c>
      <c r="L41" s="22">
        <v>12775606.32</v>
      </c>
      <c r="M41" s="22">
        <v>15133217.369999999</v>
      </c>
    </row>
    <row r="42" spans="1:13" s="11" customFormat="1" ht="18.75" x14ac:dyDescent="0.25">
      <c r="A42" s="53" t="s">
        <v>44</v>
      </c>
      <c r="B42" s="54" t="s">
        <v>23</v>
      </c>
      <c r="C42" s="55" t="s">
        <v>59</v>
      </c>
      <c r="D42" s="56">
        <f t="shared" ref="D42" si="15">D43+D44+D45+D46</f>
        <v>29471761.77</v>
      </c>
      <c r="E42" s="56">
        <f>E43+E44+E45+E46</f>
        <v>32371383</v>
      </c>
      <c r="F42" s="56">
        <f t="shared" ref="F42:M42" si="16">F43+F44+F45+F46</f>
        <v>34577800</v>
      </c>
      <c r="G42" s="56">
        <f>G43+G44+G45+G46</f>
        <v>34175022.950000003</v>
      </c>
      <c r="H42" s="56">
        <f t="shared" si="1"/>
        <v>4703261.1800000034</v>
      </c>
      <c r="I42" s="57">
        <f t="shared" si="14"/>
        <v>1.1595853419522264</v>
      </c>
      <c r="J42" s="87">
        <f t="shared" si="2"/>
        <v>-402777.04999999702</v>
      </c>
      <c r="K42" s="56">
        <f t="shared" si="3"/>
        <v>98.835157095014722</v>
      </c>
      <c r="L42" s="56">
        <f t="shared" si="16"/>
        <v>35231302.950000003</v>
      </c>
      <c r="M42" s="56">
        <f t="shared" si="16"/>
        <v>35627802.950000003</v>
      </c>
    </row>
    <row r="43" spans="1:13" ht="18.75" x14ac:dyDescent="0.25">
      <c r="A43" s="21" t="s">
        <v>45</v>
      </c>
      <c r="B43" s="14" t="s">
        <v>23</v>
      </c>
      <c r="C43" s="14" t="s">
        <v>4</v>
      </c>
      <c r="D43" s="22">
        <v>1665076.86</v>
      </c>
      <c r="E43" s="22">
        <v>1640094</v>
      </c>
      <c r="F43" s="22">
        <v>1640094</v>
      </c>
      <c r="G43" s="22">
        <v>1893641</v>
      </c>
      <c r="H43" s="79">
        <f t="shared" si="1"/>
        <v>228564.1399999999</v>
      </c>
      <c r="I43" s="24">
        <f t="shared" si="14"/>
        <v>1.1372694231063905</v>
      </c>
      <c r="J43" s="81">
        <f t="shared" si="2"/>
        <v>253547</v>
      </c>
      <c r="K43" s="23">
        <f t="shared" si="3"/>
        <v>115.45929684518082</v>
      </c>
      <c r="L43" s="22">
        <v>0</v>
      </c>
      <c r="M43" s="22">
        <v>0</v>
      </c>
    </row>
    <row r="44" spans="1:13" ht="18.75" x14ac:dyDescent="0.25">
      <c r="A44" s="21" t="s">
        <v>46</v>
      </c>
      <c r="B44" s="14" t="s">
        <v>23</v>
      </c>
      <c r="C44" s="14" t="s">
        <v>7</v>
      </c>
      <c r="D44" s="22">
        <v>0</v>
      </c>
      <c r="E44" s="22">
        <v>0</v>
      </c>
      <c r="F44" s="22">
        <v>0</v>
      </c>
      <c r="G44" s="22">
        <v>0</v>
      </c>
      <c r="H44" s="79">
        <f t="shared" si="1"/>
        <v>0</v>
      </c>
      <c r="I44" s="24" t="str">
        <f t="shared" si="14"/>
        <v>-</v>
      </c>
      <c r="J44" s="81">
        <f t="shared" si="2"/>
        <v>0</v>
      </c>
      <c r="K44" s="23" t="s">
        <v>75</v>
      </c>
      <c r="L44" s="22">
        <v>0</v>
      </c>
      <c r="M44" s="22">
        <v>0</v>
      </c>
    </row>
    <row r="45" spans="1:13" ht="18.75" x14ac:dyDescent="0.25">
      <c r="A45" s="21" t="s">
        <v>47</v>
      </c>
      <c r="B45" s="14" t="s">
        <v>23</v>
      </c>
      <c r="C45" s="14" t="s">
        <v>9</v>
      </c>
      <c r="D45" s="22">
        <v>27779684.91</v>
      </c>
      <c r="E45" s="22">
        <v>30681289</v>
      </c>
      <c r="F45" s="22">
        <v>32837706</v>
      </c>
      <c r="G45" s="22">
        <v>32227381.949999999</v>
      </c>
      <c r="H45" s="79">
        <f t="shared" si="1"/>
        <v>4447697.0399999991</v>
      </c>
      <c r="I45" s="24">
        <f t="shared" si="14"/>
        <v>1.160106101073844</v>
      </c>
      <c r="J45" s="81">
        <f t="shared" si="2"/>
        <v>-610324.05000000075</v>
      </c>
      <c r="K45" s="23">
        <f t="shared" si="3"/>
        <v>98.141392550380957</v>
      </c>
      <c r="L45" s="22">
        <v>35177302.950000003</v>
      </c>
      <c r="M45" s="22">
        <v>35573802.950000003</v>
      </c>
    </row>
    <row r="46" spans="1:13" ht="18.75" x14ac:dyDescent="0.25">
      <c r="A46" s="21" t="s">
        <v>48</v>
      </c>
      <c r="B46" s="14" t="s">
        <v>23</v>
      </c>
      <c r="C46" s="14" t="s">
        <v>13</v>
      </c>
      <c r="D46" s="22">
        <v>27000</v>
      </c>
      <c r="E46" s="22">
        <v>50000</v>
      </c>
      <c r="F46" s="22">
        <v>100000</v>
      </c>
      <c r="G46" s="22">
        <v>54000</v>
      </c>
      <c r="H46" s="79">
        <f t="shared" si="1"/>
        <v>27000</v>
      </c>
      <c r="I46" s="24">
        <f t="shared" si="14"/>
        <v>2</v>
      </c>
      <c r="J46" s="81">
        <f t="shared" si="2"/>
        <v>-46000</v>
      </c>
      <c r="K46" s="23">
        <f t="shared" si="3"/>
        <v>54</v>
      </c>
      <c r="L46" s="22">
        <v>54000</v>
      </c>
      <c r="M46" s="22">
        <v>54000</v>
      </c>
    </row>
    <row r="47" spans="1:13" s="6" customFormat="1" ht="18.75" x14ac:dyDescent="0.25">
      <c r="A47" s="58" t="s">
        <v>49</v>
      </c>
      <c r="B47" s="59" t="s">
        <v>16</v>
      </c>
      <c r="C47" s="60" t="s">
        <v>59</v>
      </c>
      <c r="D47" s="61">
        <f>D48+D49+D50</f>
        <v>3472253.7399999998</v>
      </c>
      <c r="E47" s="61">
        <f>E48+E49+E50</f>
        <v>4034871</v>
      </c>
      <c r="F47" s="61">
        <f>F48+F49+F50</f>
        <v>4471737.8499999996</v>
      </c>
      <c r="G47" s="61">
        <f>G48+G49+G50</f>
        <v>4555378</v>
      </c>
      <c r="H47" s="61">
        <f t="shared" si="1"/>
        <v>1083124.2600000002</v>
      </c>
      <c r="I47" s="62">
        <f t="shared" si="14"/>
        <v>1.3119369553908236</v>
      </c>
      <c r="J47" s="86">
        <f t="shared" si="2"/>
        <v>83640.150000000373</v>
      </c>
      <c r="K47" s="61">
        <f t="shared" si="3"/>
        <v>101.87041711311409</v>
      </c>
      <c r="L47" s="61">
        <f>L48+L49+L50</f>
        <v>3267635</v>
      </c>
      <c r="M47" s="61">
        <f>M48+M49+M50</f>
        <v>3267635</v>
      </c>
    </row>
    <row r="48" spans="1:13" ht="18.75" x14ac:dyDescent="0.25">
      <c r="A48" s="21" t="s">
        <v>50</v>
      </c>
      <c r="B48" s="14" t="s">
        <v>16</v>
      </c>
      <c r="C48" s="14" t="s">
        <v>4</v>
      </c>
      <c r="D48" s="22">
        <v>883780.09</v>
      </c>
      <c r="E48" s="22">
        <v>0</v>
      </c>
      <c r="F48" s="22">
        <v>34398.800000000003</v>
      </c>
      <c r="G48" s="22">
        <v>0</v>
      </c>
      <c r="H48" s="79">
        <f t="shared" si="1"/>
        <v>-883780.09</v>
      </c>
      <c r="I48" s="24">
        <f t="shared" si="14"/>
        <v>0</v>
      </c>
      <c r="J48" s="81">
        <f t="shared" si="2"/>
        <v>-34398.800000000003</v>
      </c>
      <c r="K48" s="23">
        <f t="shared" si="3"/>
        <v>0</v>
      </c>
      <c r="L48" s="22">
        <v>0</v>
      </c>
      <c r="M48" s="22">
        <v>0</v>
      </c>
    </row>
    <row r="49" spans="1:13" ht="18.75" x14ac:dyDescent="0.25">
      <c r="A49" s="21" t="s">
        <v>51</v>
      </c>
      <c r="B49" s="14" t="s">
        <v>16</v>
      </c>
      <c r="C49" s="14" t="s">
        <v>5</v>
      </c>
      <c r="D49" s="22">
        <v>304151.5</v>
      </c>
      <c r="E49" s="22">
        <v>381000</v>
      </c>
      <c r="F49" s="22">
        <v>359975</v>
      </c>
      <c r="G49" s="22">
        <v>350000</v>
      </c>
      <c r="H49" s="79">
        <f t="shared" si="1"/>
        <v>45848.5</v>
      </c>
      <c r="I49" s="24">
        <f t="shared" si="14"/>
        <v>1.1507423109864656</v>
      </c>
      <c r="J49" s="81">
        <f t="shared" si="2"/>
        <v>-9975</v>
      </c>
      <c r="K49" s="23">
        <f t="shared" si="3"/>
        <v>97.228974234321825</v>
      </c>
      <c r="L49" s="22">
        <v>0</v>
      </c>
      <c r="M49" s="22">
        <v>0</v>
      </c>
    </row>
    <row r="50" spans="1:13" ht="18.75" x14ac:dyDescent="0.25">
      <c r="A50" s="21" t="s">
        <v>74</v>
      </c>
      <c r="B50" s="14" t="s">
        <v>16</v>
      </c>
      <c r="C50" s="25" t="s">
        <v>7</v>
      </c>
      <c r="D50" s="22">
        <v>2284322.15</v>
      </c>
      <c r="E50" s="22">
        <v>3653871</v>
      </c>
      <c r="F50" s="22">
        <v>4077364.05</v>
      </c>
      <c r="G50" s="22">
        <v>4205378</v>
      </c>
      <c r="H50" s="79">
        <f t="shared" si="1"/>
        <v>1921055.85</v>
      </c>
      <c r="I50" s="24">
        <f t="shared" si="14"/>
        <v>1.8409741375576121</v>
      </c>
      <c r="J50" s="81">
        <f t="shared" si="2"/>
        <v>128013.95000000019</v>
      </c>
      <c r="K50" s="23">
        <f t="shared" si="3"/>
        <v>103.13962521938653</v>
      </c>
      <c r="L50" s="22">
        <v>3267635</v>
      </c>
      <c r="M50" s="22">
        <v>3267635</v>
      </c>
    </row>
    <row r="51" spans="1:13" s="12" customFormat="1" ht="56.25" x14ac:dyDescent="0.25">
      <c r="A51" s="63" t="s">
        <v>52</v>
      </c>
      <c r="B51" s="64" t="s">
        <v>24</v>
      </c>
      <c r="C51" s="65" t="s">
        <v>59</v>
      </c>
      <c r="D51" s="66">
        <f t="shared" ref="D51" si="17">D52+D53</f>
        <v>6756720.3700000001</v>
      </c>
      <c r="E51" s="66">
        <f>E52+E53+E54</f>
        <v>5138000</v>
      </c>
      <c r="F51" s="66">
        <f>F52+F53+F54</f>
        <v>7002100</v>
      </c>
      <c r="G51" s="66">
        <f>G52+G53+G54</f>
        <v>5847800</v>
      </c>
      <c r="H51" s="66">
        <f t="shared" si="1"/>
        <v>-908920.37000000011</v>
      </c>
      <c r="I51" s="101">
        <f t="shared" si="14"/>
        <v>0.8654790608124574</v>
      </c>
      <c r="J51" s="84">
        <f t="shared" si="2"/>
        <v>-1154300</v>
      </c>
      <c r="K51" s="66">
        <f t="shared" si="3"/>
        <v>83.514945516345094</v>
      </c>
      <c r="L51" s="66">
        <f>L52+L53+L54</f>
        <v>2347800</v>
      </c>
      <c r="M51" s="66">
        <f>M52+M53+M54</f>
        <v>2347800</v>
      </c>
    </row>
    <row r="52" spans="1:13" ht="56.25" x14ac:dyDescent="0.25">
      <c r="A52" s="21" t="s">
        <v>53</v>
      </c>
      <c r="B52" s="14" t="s">
        <v>24</v>
      </c>
      <c r="C52" s="14" t="s">
        <v>4</v>
      </c>
      <c r="D52" s="22">
        <v>331400</v>
      </c>
      <c r="E52" s="22">
        <v>338000</v>
      </c>
      <c r="F52" s="22">
        <v>338000</v>
      </c>
      <c r="G52" s="22">
        <v>347800</v>
      </c>
      <c r="H52" s="79">
        <f t="shared" si="1"/>
        <v>16400</v>
      </c>
      <c r="I52" s="24">
        <f>IFERROR(G52/D52,"-")</f>
        <v>1.0494870247435124</v>
      </c>
      <c r="J52" s="81">
        <f t="shared" si="2"/>
        <v>9800</v>
      </c>
      <c r="K52" s="23">
        <f t="shared" si="3"/>
        <v>102.89940828402366</v>
      </c>
      <c r="L52" s="22">
        <v>347800</v>
      </c>
      <c r="M52" s="22">
        <v>347800</v>
      </c>
    </row>
    <row r="53" spans="1:13" ht="18.75" x14ac:dyDescent="0.25">
      <c r="A53" s="21" t="s">
        <v>54</v>
      </c>
      <c r="B53" s="14" t="s">
        <v>24</v>
      </c>
      <c r="C53" s="14" t="s">
        <v>5</v>
      </c>
      <c r="D53" s="22">
        <v>6425320.3700000001</v>
      </c>
      <c r="E53" s="22">
        <v>0</v>
      </c>
      <c r="F53" s="22">
        <v>0</v>
      </c>
      <c r="G53" s="22">
        <v>0</v>
      </c>
      <c r="H53" s="79">
        <f t="shared" si="1"/>
        <v>-6425320.3700000001</v>
      </c>
      <c r="I53" s="24">
        <f>IFERROR(G53/D53,"-")</f>
        <v>0</v>
      </c>
      <c r="J53" s="81">
        <f t="shared" si="2"/>
        <v>0</v>
      </c>
      <c r="K53" s="23" t="e">
        <f t="shared" si="3"/>
        <v>#DIV/0!</v>
      </c>
      <c r="L53" s="22"/>
      <c r="M53" s="22"/>
    </row>
    <row r="54" spans="1:13" ht="18.75" x14ac:dyDescent="0.25">
      <c r="A54" s="21" t="s">
        <v>76</v>
      </c>
      <c r="B54" s="14" t="s">
        <v>24</v>
      </c>
      <c r="C54" s="25" t="s">
        <v>7</v>
      </c>
      <c r="D54" s="22"/>
      <c r="E54" s="22">
        <v>4800000</v>
      </c>
      <c r="F54" s="22">
        <v>6664100</v>
      </c>
      <c r="G54" s="22">
        <v>5500000</v>
      </c>
      <c r="H54" s="79">
        <f t="shared" si="1"/>
        <v>5500000</v>
      </c>
      <c r="I54" s="24" t="str">
        <f>IFERROR(G54/D54,"-")</f>
        <v>-</v>
      </c>
      <c r="J54" s="81">
        <f t="shared" si="2"/>
        <v>-1164100</v>
      </c>
      <c r="K54" s="23" t="s">
        <v>75</v>
      </c>
      <c r="L54" s="22">
        <v>2000000</v>
      </c>
      <c r="M54" s="22">
        <v>2000000</v>
      </c>
    </row>
    <row r="55" spans="1:13" s="13" customFormat="1" ht="24.75" customHeight="1" x14ac:dyDescent="0.25">
      <c r="A55" s="67" t="s">
        <v>60</v>
      </c>
      <c r="B55" s="68" t="s">
        <v>61</v>
      </c>
      <c r="C55" s="69">
        <v>99</v>
      </c>
      <c r="D55" s="70">
        <v>0</v>
      </c>
      <c r="E55" s="70">
        <v>0</v>
      </c>
      <c r="F55" s="70">
        <v>0</v>
      </c>
      <c r="G55" s="70">
        <v>0</v>
      </c>
      <c r="H55" s="71">
        <f t="shared" si="1"/>
        <v>0</v>
      </c>
      <c r="I55" s="72" t="str">
        <f>IFERROR(G55/D55,"-")</f>
        <v>-</v>
      </c>
      <c r="J55" s="83">
        <f t="shared" si="2"/>
        <v>0</v>
      </c>
      <c r="K55" s="71" t="e">
        <f t="shared" si="3"/>
        <v>#DIV/0!</v>
      </c>
      <c r="L55" s="70">
        <v>0</v>
      </c>
      <c r="M55" s="70">
        <v>0</v>
      </c>
    </row>
    <row r="56" spans="1:13" s="78" customFormat="1" ht="34.5" customHeight="1" x14ac:dyDescent="0.25">
      <c r="A56" s="73" t="s">
        <v>55</v>
      </c>
      <c r="B56" s="74"/>
      <c r="C56" s="74"/>
      <c r="D56" s="75">
        <f>D5+D13+D15+D19+D26+D31+D33+D40+D42+D47+D51</f>
        <v>216220470.11000004</v>
      </c>
      <c r="E56" s="75">
        <f>E5+E13+E15+E19+E26+E31+E33+E40+E42+E47+E51</f>
        <v>225000622.38999999</v>
      </c>
      <c r="F56" s="75">
        <f>F5+F13+F15+F19+F26+F31+F33+F40+F42+F47+F51</f>
        <v>359397236.53000003</v>
      </c>
      <c r="G56" s="75">
        <f>G5+G13+G15+G19+G26+G31+G33+G40+G42+G47+G51</f>
        <v>261141143.44999999</v>
      </c>
      <c r="H56" s="76">
        <f t="shared" si="1"/>
        <v>44920673.339999944</v>
      </c>
      <c r="I56" s="77">
        <f>IFERROR(G56/D56,"-")</f>
        <v>1.2077540267910203</v>
      </c>
      <c r="J56" s="94">
        <f t="shared" si="2"/>
        <v>-98256093.080000043</v>
      </c>
      <c r="K56" s="76">
        <f t="shared" si="3"/>
        <v>72.660865723769049</v>
      </c>
      <c r="L56" s="75">
        <f>L5+L13+L15+L19+L26+L31+L33+L40+L42+L47+L51+L55</f>
        <v>219006317.08999997</v>
      </c>
      <c r="M56" s="75">
        <f>M5+M13+M15+M19+M26+M31+M33+M40+M42+M47+M51+M55</f>
        <v>223743844.08999997</v>
      </c>
    </row>
    <row r="58" spans="1:13" x14ac:dyDescent="0.25">
      <c r="F58" s="3"/>
    </row>
  </sheetData>
  <autoFilter ref="A3:M56"/>
  <mergeCells count="2">
    <mergeCell ref="A1:M1"/>
    <mergeCell ref="L2:M2"/>
  </mergeCells>
  <pageMargins left="0.32" right="0.39370078740157483" top="0.27559055118110237" bottom="0.49" header="0.27559055118110237" footer="0.31496062992125984"/>
  <pageSetup paperSize="9" scale="52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Наталья</cp:lastModifiedBy>
  <cp:lastPrinted>2017-10-31T08:07:10Z</cp:lastPrinted>
  <dcterms:created xsi:type="dcterms:W3CDTF">2017-03-14T06:28:47Z</dcterms:created>
  <dcterms:modified xsi:type="dcterms:W3CDTF">2024-11-13T07:56:37Z</dcterms:modified>
</cp:coreProperties>
</file>