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225" windowWidth="19440" windowHeight="11520"/>
  </bookViews>
  <sheets>
    <sheet name="Район (город)" sheetId="1" r:id="rId1"/>
  </sheets>
  <definedNames>
    <definedName name="Z_11A61AA9_D6FF_42A3_BC4D_E7C08884C6A1_.wvu.PrintArea" localSheetId="0" hidden="1">'Район (город)'!$A$1:$N$477</definedName>
    <definedName name="Z_11A61AA9_D6FF_42A3_BC4D_E7C08884C6A1_.wvu.PrintTitles" localSheetId="0" hidden="1">'Район (город)'!$4:$6</definedName>
    <definedName name="Z_11A61AA9_D6FF_42A3_BC4D_E7C08884C6A1_.wvu.Rows" localSheetId="0" hidden="1">'Район (город)'!$203:$212,'Район (город)'!$215:$226,'Район (город)'!$336:$345,'Район (город)'!$364:$369,'Район (город)'!$383:$401</definedName>
    <definedName name="Z_1920FFCE_37CF_486D_B0BB_9968DBDAD497_.wvu.PrintArea" localSheetId="0" hidden="1">'Район (город)'!$A$1:$N$477</definedName>
    <definedName name="Z_1920FFCE_37CF_486D_B0BB_9968DBDAD497_.wvu.PrintTitles" localSheetId="0" hidden="1">'Район (город)'!$4:$6</definedName>
    <definedName name="Z_1F662B29_50AC_48FA_B185_BC836872F3B3_.wvu.PrintArea" localSheetId="0" hidden="1">'Район (город)'!$A$1:$N$477</definedName>
    <definedName name="Z_1F662B29_50AC_48FA_B185_BC836872F3B3_.wvu.PrintTitles" localSheetId="0" hidden="1">'Район (город)'!$4:$6</definedName>
    <definedName name="Z_1F662B29_50AC_48FA_B185_BC836872F3B3_.wvu.Rows" localSheetId="0" hidden="1">'Район (город)'!$203:$212,'Район (город)'!$215:$226,'Район (город)'!$336:$345,'Район (город)'!$364:$369,'Район (город)'!$383:$401</definedName>
    <definedName name="Z_25E4E9B5_DF7D_48C4_B26C_271B5255BFEF_.wvu.PrintArea" localSheetId="0" hidden="1">'Район (город)'!$A$1:$N$477</definedName>
    <definedName name="Z_25E4E9B5_DF7D_48C4_B26C_271B5255BFEF_.wvu.PrintTitles" localSheetId="0" hidden="1">'Район (город)'!$4:$6</definedName>
    <definedName name="Z_25E4E9B5_DF7D_48C4_B26C_271B5255BFEF_.wvu.Rows" localSheetId="0" hidden="1">'Район (город)'!$203:$212,'Район (город)'!$215:$226,'Район (город)'!$336:$345,'Район (город)'!$364:$369,'Район (город)'!$383:$401</definedName>
    <definedName name="Z_4BBAC06F_E87F_494C_B8A1_64C3F067FF71_.wvu.PrintArea" localSheetId="0" hidden="1">'Район (город)'!$A$1:$N$477</definedName>
    <definedName name="Z_4BBAC06F_E87F_494C_B8A1_64C3F067FF71_.wvu.PrintTitles" localSheetId="0" hidden="1">'Район (город)'!$4:$6</definedName>
    <definedName name="Z_4BBAC06F_E87F_494C_B8A1_64C3F067FF71_.wvu.Rows" localSheetId="0" hidden="1">'Район (город)'!$203:$212,'Район (город)'!$215:$226,'Район (город)'!$336:$345,'Район (город)'!$364:$369,'Район (город)'!$383:$401</definedName>
    <definedName name="Z_52B3526C_5B9C_4D1C_AD84_5B9BCBCBC837_.wvu.PrintArea" localSheetId="0" hidden="1">'Район (город)'!$A$1:$N$477</definedName>
    <definedName name="Z_52B3526C_5B9C_4D1C_AD84_5B9BCBCBC837_.wvu.PrintTitles" localSheetId="0" hidden="1">'Район (город)'!$4:$6</definedName>
    <definedName name="Z_831F3B17_A972_4E93_B9AC_84E2A9346915_.wvu.PrintArea" localSheetId="0" hidden="1">'Район (город)'!$A$1:$N$477</definedName>
    <definedName name="Z_831F3B17_A972_4E93_B9AC_84E2A9346915_.wvu.PrintTitles" localSheetId="0" hidden="1">'Район (город)'!$4:$6</definedName>
    <definedName name="Z_831F3B17_A972_4E93_B9AC_84E2A9346915_.wvu.Rows" localSheetId="0" hidden="1">'Район (город)'!$203:$212,'Район (город)'!$215:$226,'Район (город)'!$336:$345,'Район (город)'!$364:$369,'Район (город)'!$383:$401</definedName>
    <definedName name="Z_985DF335_C3A7_43CC_AE7A_4B424810E985_.wvu.PrintArea" localSheetId="0" hidden="1">'Район (город)'!$A$1:$N$477</definedName>
    <definedName name="Z_985DF335_C3A7_43CC_AE7A_4B424810E985_.wvu.PrintTitles" localSheetId="0" hidden="1">'Район (город)'!$4:$6</definedName>
    <definedName name="Z_9E21ACB1_8094_4DD5_A4C6_C7DA7BD87108_.wvu.PrintArea" localSheetId="0" hidden="1">'Район (город)'!$A$1:$N$477</definedName>
    <definedName name="Z_9E21ACB1_8094_4DD5_A4C6_C7DA7BD87108_.wvu.PrintTitles" localSheetId="0" hidden="1">'Район (город)'!$4:$6</definedName>
    <definedName name="Z_9E21ACB1_8094_4DD5_A4C6_C7DA7BD87108_.wvu.Rows" localSheetId="0" hidden="1">'Район (город)'!$203:$212,'Район (город)'!$215:$226,'Район (город)'!$336:$345,'Район (город)'!$364:$369,'Район (город)'!$383:$401</definedName>
    <definedName name="Z_D21DFE68_0408_442F_B09D_1B332BCD22E2_.wvu.PrintArea" localSheetId="0" hidden="1">'Район (город)'!$A$1:$N$477</definedName>
    <definedName name="Z_D21DFE68_0408_442F_B09D_1B332BCD22E2_.wvu.PrintTitles" localSheetId="0" hidden="1">'Район (город)'!$4:$6</definedName>
    <definedName name="Z_D43ECD61_99C5_4D28_9513_114857A91376_.wvu.PrintArea" localSheetId="0" hidden="1">'Район (город)'!$A$1:$N$477</definedName>
    <definedName name="Z_D43ECD61_99C5_4D28_9513_114857A91376_.wvu.PrintTitles" localSheetId="0" hidden="1">'Район (город)'!$4:$6</definedName>
    <definedName name="Z_D43ECD61_99C5_4D28_9513_114857A91376_.wvu.Rows" localSheetId="0" hidden="1">'Район (город)'!$203:$212,'Район (город)'!$215:$226,'Район (город)'!$336:$345,'Район (город)'!$364:$369,'Район (город)'!$383:$401</definedName>
    <definedName name="Z_EB4AB006_8FFF_49CC_8348_992A2BA0B6FC_.wvu.PrintArea" localSheetId="0" hidden="1">'Район (город)'!$A$1:$N$477</definedName>
    <definedName name="Z_EB4AB006_8FFF_49CC_8348_992A2BA0B6FC_.wvu.PrintTitles" localSheetId="0" hidden="1">'Район (город)'!$4:$6</definedName>
    <definedName name="_xlnm.Print_Titles" localSheetId="0">'Район (город)'!$4:$6</definedName>
    <definedName name="_xlnm.Print_Area" localSheetId="0">'Район (город)'!$A$1:$O$477</definedName>
  </definedNames>
  <calcPr calcId="144525"/>
</workbook>
</file>

<file path=xl/calcChain.xml><?xml version="1.0" encoding="utf-8"?>
<calcChain xmlns="http://schemas.openxmlformats.org/spreadsheetml/2006/main">
  <c r="D120" i="1" l="1"/>
  <c r="E141" i="1"/>
  <c r="E113" i="1"/>
  <c r="F178" i="1" l="1"/>
  <c r="L178" i="1"/>
  <c r="M178" i="1" s="1"/>
  <c r="I178" i="1"/>
  <c r="H319" i="1" l="1"/>
  <c r="G319" i="1"/>
  <c r="K291" i="1"/>
  <c r="I116" i="1"/>
  <c r="L116" i="1"/>
  <c r="M116" i="1"/>
  <c r="H120" i="1"/>
  <c r="K113" i="1"/>
  <c r="J113" i="1"/>
  <c r="D113" i="1"/>
  <c r="G346" i="1"/>
  <c r="G34" i="1"/>
  <c r="G35" i="1"/>
  <c r="D414" i="1"/>
  <c r="H414" i="1"/>
  <c r="B346" i="1" l="1"/>
  <c r="B141" i="1"/>
  <c r="H291" i="1" l="1"/>
  <c r="K346" i="1" l="1"/>
  <c r="J346" i="1"/>
  <c r="H346" i="1"/>
  <c r="D429" i="1" l="1"/>
  <c r="D426" i="1"/>
  <c r="D424" i="1"/>
  <c r="D408" i="1"/>
  <c r="D402" i="1"/>
  <c r="D363" i="1"/>
  <c r="D346" i="1"/>
  <c r="D319" i="1"/>
  <c r="D296" i="1"/>
  <c r="D291" i="1"/>
  <c r="D287" i="1"/>
  <c r="D281" i="1"/>
  <c r="D227" i="1"/>
  <c r="D199" i="1"/>
  <c r="D195" i="1"/>
  <c r="D194" i="1"/>
  <c r="D187" i="1"/>
  <c r="D175" i="1"/>
  <c r="D173" i="1"/>
  <c r="D164" i="1"/>
  <c r="D161" i="1"/>
  <c r="D158" i="1"/>
  <c r="D131" i="1"/>
  <c r="D101" i="1"/>
  <c r="D107" i="1" s="1"/>
  <c r="D99" i="1"/>
  <c r="D92" i="1"/>
  <c r="D83" i="1"/>
  <c r="D77" i="1"/>
  <c r="D68" i="1"/>
  <c r="D75" i="1" s="1"/>
  <c r="D67" i="1"/>
  <c r="D61" i="1"/>
  <c r="D50" i="1"/>
  <c r="D36" i="1"/>
  <c r="D35" i="1"/>
  <c r="D34" i="1" s="1"/>
  <c r="D21" i="1"/>
  <c r="D10" i="1"/>
  <c r="D9" i="1" s="1"/>
  <c r="C68" i="1"/>
  <c r="C426" i="1"/>
  <c r="C346" i="1"/>
  <c r="D49" i="1" l="1"/>
  <c r="D8" i="1"/>
  <c r="D47" i="1" s="1"/>
  <c r="H459" i="1"/>
  <c r="K459" i="1"/>
  <c r="J459" i="1"/>
  <c r="G459" i="1"/>
  <c r="E459" i="1"/>
  <c r="D459" i="1"/>
  <c r="C459" i="1"/>
  <c r="C429" i="1" l="1"/>
  <c r="C424" i="1"/>
  <c r="C319" i="1"/>
  <c r="C141" i="1"/>
  <c r="C296" i="1" l="1"/>
  <c r="C281" i="1"/>
  <c r="C195" i="1"/>
  <c r="C477" i="1" s="1"/>
  <c r="C175" i="1"/>
  <c r="C158" i="1"/>
  <c r="C83" i="1"/>
  <c r="C101" i="1"/>
  <c r="F454" i="1" l="1"/>
  <c r="F153" i="1" l="1"/>
  <c r="F154" i="1"/>
  <c r="I153" i="1"/>
  <c r="I154" i="1"/>
  <c r="L153" i="1" l="1"/>
  <c r="L154" i="1"/>
  <c r="M154" i="1" s="1"/>
  <c r="E131" i="1"/>
  <c r="E346" i="1"/>
  <c r="E291" i="1" l="1"/>
  <c r="E287" i="1"/>
  <c r="E158" i="1"/>
  <c r="E157" i="1" s="1"/>
  <c r="E155" i="1" s="1"/>
  <c r="M153" i="1"/>
  <c r="C287" i="1" l="1"/>
  <c r="C194" i="1"/>
  <c r="E319" i="1"/>
  <c r="E161" i="1"/>
  <c r="H173" i="1" l="1"/>
  <c r="G36" i="1"/>
  <c r="I23" i="1"/>
  <c r="I22" i="1"/>
  <c r="B158" i="1" l="1"/>
  <c r="B155" i="1" s="1"/>
  <c r="B61" i="1"/>
  <c r="J319" i="1" l="1"/>
  <c r="F361" i="1" l="1"/>
  <c r="F345" i="1"/>
  <c r="I361" i="1"/>
  <c r="L361" i="1" l="1"/>
  <c r="M361" i="1" s="1"/>
  <c r="I130" i="1" l="1"/>
  <c r="I356" i="1" l="1"/>
  <c r="I357" i="1"/>
  <c r="I358" i="1"/>
  <c r="I359" i="1"/>
  <c r="F356" i="1"/>
  <c r="L356" i="1" s="1"/>
  <c r="M356" i="1" s="1"/>
  <c r="F357" i="1"/>
  <c r="F358" i="1"/>
  <c r="F359" i="1"/>
  <c r="F152" i="1"/>
  <c r="I152" i="1"/>
  <c r="I147" i="1"/>
  <c r="L147" i="1" s="1"/>
  <c r="F150" i="1"/>
  <c r="L150" i="1" s="1"/>
  <c r="F147" i="1"/>
  <c r="L152" i="1" l="1"/>
  <c r="M152" i="1" s="1"/>
  <c r="L358" i="1"/>
  <c r="M358" i="1" s="1"/>
  <c r="L359" i="1"/>
  <c r="M359" i="1" s="1"/>
  <c r="L357" i="1"/>
  <c r="M357" i="1" s="1"/>
  <c r="K141" i="1"/>
  <c r="B460" i="1" l="1"/>
  <c r="D458" i="1" l="1"/>
  <c r="C458" i="1"/>
  <c r="B67" i="1" l="1"/>
  <c r="B120" i="1"/>
  <c r="C75" i="1"/>
  <c r="E92" i="1" l="1"/>
  <c r="C120" i="1" l="1"/>
  <c r="H458" i="1" l="1"/>
  <c r="B459" i="1" l="1"/>
  <c r="M147" i="1" l="1"/>
  <c r="M150" i="1"/>
  <c r="I158" i="1"/>
  <c r="I159" i="1"/>
  <c r="F158" i="1"/>
  <c r="F159" i="1"/>
  <c r="B458" i="1"/>
  <c r="I160" i="1"/>
  <c r="F160" i="1"/>
  <c r="I157" i="1"/>
  <c r="F157" i="1"/>
  <c r="I156" i="1"/>
  <c r="F156" i="1"/>
  <c r="I155" i="1"/>
  <c r="F155" i="1"/>
  <c r="B161" i="1"/>
  <c r="F140" i="1"/>
  <c r="L159" i="1" l="1"/>
  <c r="M159" i="1" s="1"/>
  <c r="L158" i="1"/>
  <c r="M158" i="1" s="1"/>
  <c r="L155" i="1"/>
  <c r="M155" i="1" s="1"/>
  <c r="L157" i="1"/>
  <c r="M157" i="1" s="1"/>
  <c r="L156" i="1"/>
  <c r="M156" i="1" s="1"/>
  <c r="L160" i="1"/>
  <c r="M160" i="1" s="1"/>
  <c r="C113" i="1"/>
  <c r="C460" i="1" l="1"/>
  <c r="C61" i="1" l="1"/>
  <c r="E429" i="1" l="1"/>
  <c r="B131" i="1" l="1"/>
  <c r="G107" i="1"/>
  <c r="H107" i="1"/>
  <c r="J107" i="1"/>
  <c r="K107" i="1"/>
  <c r="E75" i="1"/>
  <c r="G75" i="1"/>
  <c r="H75" i="1"/>
  <c r="J75" i="1"/>
  <c r="K75" i="1"/>
  <c r="B75" i="1"/>
  <c r="C107" i="1"/>
  <c r="E107" i="1"/>
  <c r="B107" i="1"/>
  <c r="B429" i="1"/>
  <c r="K131" i="1" l="1"/>
  <c r="J131" i="1"/>
  <c r="H131" i="1"/>
  <c r="G131" i="1"/>
  <c r="C131" i="1"/>
  <c r="F132" i="1"/>
  <c r="I132" i="1"/>
  <c r="F133" i="1"/>
  <c r="I133" i="1"/>
  <c r="F134" i="1"/>
  <c r="I134" i="1"/>
  <c r="F135" i="1"/>
  <c r="I135" i="1"/>
  <c r="F136" i="1"/>
  <c r="I136" i="1"/>
  <c r="F137" i="1"/>
  <c r="I137" i="1"/>
  <c r="F138" i="1"/>
  <c r="I138" i="1"/>
  <c r="F139" i="1"/>
  <c r="I139" i="1"/>
  <c r="I140" i="1"/>
  <c r="L140" i="1" s="1"/>
  <c r="M140" i="1" s="1"/>
  <c r="F141" i="1"/>
  <c r="I141" i="1"/>
  <c r="L141" i="1" l="1"/>
  <c r="I131" i="1"/>
  <c r="L138" i="1"/>
  <c r="M138" i="1" s="1"/>
  <c r="L136" i="1"/>
  <c r="M136" i="1" s="1"/>
  <c r="L134" i="1"/>
  <c r="M134" i="1" s="1"/>
  <c r="L132" i="1"/>
  <c r="M132" i="1" s="1"/>
  <c r="F131" i="1"/>
  <c r="L139" i="1"/>
  <c r="M139" i="1" s="1"/>
  <c r="L137" i="1"/>
  <c r="M137" i="1" s="1"/>
  <c r="L135" i="1"/>
  <c r="M135" i="1" s="1"/>
  <c r="L133" i="1"/>
  <c r="M133" i="1" s="1"/>
  <c r="L131" i="1" l="1"/>
  <c r="I51" i="1"/>
  <c r="I52" i="1"/>
  <c r="I53" i="1"/>
  <c r="I54" i="1"/>
  <c r="I55" i="1"/>
  <c r="I56" i="1"/>
  <c r="I57" i="1"/>
  <c r="I58" i="1"/>
  <c r="I59" i="1"/>
  <c r="I60" i="1"/>
  <c r="I62" i="1"/>
  <c r="I63" i="1"/>
  <c r="I64" i="1"/>
  <c r="I65" i="1"/>
  <c r="I66" i="1"/>
  <c r="I68" i="1"/>
  <c r="I69" i="1"/>
  <c r="I70" i="1"/>
  <c r="I71" i="1"/>
  <c r="I72" i="1"/>
  <c r="I73" i="1"/>
  <c r="I74" i="1"/>
  <c r="I76" i="1"/>
  <c r="I78" i="1"/>
  <c r="I79" i="1"/>
  <c r="I80" i="1"/>
  <c r="I81" i="1"/>
  <c r="I82" i="1"/>
  <c r="I84" i="1"/>
  <c r="I85" i="1"/>
  <c r="I86" i="1"/>
  <c r="I87" i="1"/>
  <c r="I88" i="1"/>
  <c r="I89" i="1"/>
  <c r="I90" i="1"/>
  <c r="I91" i="1"/>
  <c r="I93" i="1"/>
  <c r="I94" i="1"/>
  <c r="I95" i="1"/>
  <c r="I96" i="1"/>
  <c r="I97" i="1"/>
  <c r="I98" i="1"/>
  <c r="I100" i="1"/>
  <c r="I101" i="1"/>
  <c r="I102" i="1"/>
  <c r="I103" i="1"/>
  <c r="I104" i="1"/>
  <c r="I105" i="1"/>
  <c r="I106" i="1"/>
  <c r="I108" i="1"/>
  <c r="I109" i="1"/>
  <c r="I110" i="1"/>
  <c r="I111" i="1"/>
  <c r="I112" i="1"/>
  <c r="I114" i="1"/>
  <c r="I115" i="1"/>
  <c r="I117" i="1"/>
  <c r="I118" i="1"/>
  <c r="I119" i="1"/>
  <c r="I121" i="1"/>
  <c r="I122" i="1"/>
  <c r="I123" i="1"/>
  <c r="I124" i="1"/>
  <c r="I125" i="1"/>
  <c r="I126" i="1"/>
  <c r="I127" i="1"/>
  <c r="I128" i="1"/>
  <c r="I129" i="1"/>
  <c r="I142" i="1"/>
  <c r="I143" i="1"/>
  <c r="I144" i="1"/>
  <c r="I145" i="1"/>
  <c r="I146" i="1"/>
  <c r="I148" i="1"/>
  <c r="I149" i="1"/>
  <c r="I151" i="1"/>
  <c r="I162" i="1"/>
  <c r="I163" i="1"/>
  <c r="I165" i="1"/>
  <c r="I166" i="1"/>
  <c r="I167" i="1"/>
  <c r="I168" i="1"/>
  <c r="I169" i="1"/>
  <c r="I170" i="1"/>
  <c r="I171" i="1"/>
  <c r="I172" i="1"/>
  <c r="I174" i="1"/>
  <c r="I175" i="1"/>
  <c r="I176" i="1"/>
  <c r="I177" i="1"/>
  <c r="I179" i="1"/>
  <c r="I180" i="1"/>
  <c r="I181" i="1"/>
  <c r="I182" i="1"/>
  <c r="I183" i="1"/>
  <c r="I184" i="1"/>
  <c r="I185" i="1"/>
  <c r="I186" i="1"/>
  <c r="I188" i="1"/>
  <c r="I189" i="1"/>
  <c r="I190" i="1"/>
  <c r="I191" i="1"/>
  <c r="I192" i="1"/>
  <c r="I193" i="1"/>
  <c r="I195" i="1"/>
  <c r="I196" i="1"/>
  <c r="I197" i="1"/>
  <c r="I198" i="1"/>
  <c r="I200" i="1"/>
  <c r="I201" i="1"/>
  <c r="I202" i="1"/>
  <c r="I203" i="1"/>
  <c r="I204" i="1"/>
  <c r="I205" i="1"/>
  <c r="I206" i="1"/>
  <c r="I207" i="1"/>
  <c r="I208" i="1"/>
  <c r="I209" i="1"/>
  <c r="I210" i="1"/>
  <c r="I211" i="1"/>
  <c r="I212" i="1"/>
  <c r="I213" i="1"/>
  <c r="I214" i="1"/>
  <c r="I215" i="1"/>
  <c r="I216" i="1"/>
  <c r="I217" i="1"/>
  <c r="I218" i="1"/>
  <c r="I219" i="1"/>
  <c r="I220" i="1"/>
  <c r="I221" i="1"/>
  <c r="I222" i="1"/>
  <c r="I223" i="1"/>
  <c r="I224" i="1"/>
  <c r="I225" i="1"/>
  <c r="I226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0" i="1"/>
  <c r="I241" i="1"/>
  <c r="I242" i="1"/>
  <c r="I243" i="1"/>
  <c r="I244" i="1"/>
  <c r="I245" i="1"/>
  <c r="I246" i="1"/>
  <c r="I247" i="1"/>
  <c r="I248" i="1"/>
  <c r="I249" i="1"/>
  <c r="I250" i="1"/>
  <c r="I251" i="1"/>
  <c r="I252" i="1"/>
  <c r="I253" i="1"/>
  <c r="I254" i="1"/>
  <c r="I255" i="1"/>
  <c r="I257" i="1"/>
  <c r="I258" i="1"/>
  <c r="I259" i="1"/>
  <c r="I260" i="1"/>
  <c r="I261" i="1"/>
  <c r="I262" i="1"/>
  <c r="I263" i="1"/>
  <c r="I264" i="1"/>
  <c r="I265" i="1"/>
  <c r="I266" i="1"/>
  <c r="I267" i="1"/>
  <c r="I268" i="1"/>
  <c r="I269" i="1"/>
  <c r="I270" i="1"/>
  <c r="I271" i="1"/>
  <c r="I272" i="1"/>
  <c r="I273" i="1"/>
  <c r="I274" i="1"/>
  <c r="I275" i="1"/>
  <c r="I276" i="1"/>
  <c r="I277" i="1"/>
  <c r="I278" i="1"/>
  <c r="I279" i="1"/>
  <c r="I280" i="1"/>
  <c r="I281" i="1"/>
  <c r="I282" i="1"/>
  <c r="I283" i="1"/>
  <c r="I284" i="1"/>
  <c r="I285" i="1"/>
  <c r="I286" i="1"/>
  <c r="I287" i="1"/>
  <c r="I288" i="1"/>
  <c r="I289" i="1"/>
  <c r="I290" i="1"/>
  <c r="I292" i="1"/>
  <c r="I293" i="1"/>
  <c r="I294" i="1"/>
  <c r="I295" i="1"/>
  <c r="I296" i="1"/>
  <c r="I297" i="1"/>
  <c r="I298" i="1"/>
  <c r="I299" i="1"/>
  <c r="I300" i="1"/>
  <c r="I301" i="1"/>
  <c r="I302" i="1"/>
  <c r="I303" i="1"/>
  <c r="I304" i="1"/>
  <c r="I305" i="1"/>
  <c r="I306" i="1"/>
  <c r="I307" i="1"/>
  <c r="I308" i="1"/>
  <c r="I309" i="1"/>
  <c r="I310" i="1"/>
  <c r="I311" i="1"/>
  <c r="I312" i="1"/>
  <c r="I313" i="1"/>
  <c r="I314" i="1"/>
  <c r="I315" i="1"/>
  <c r="I317" i="1"/>
  <c r="I318" i="1"/>
  <c r="I320" i="1"/>
  <c r="I321" i="1"/>
  <c r="I322" i="1"/>
  <c r="I323" i="1"/>
  <c r="I324" i="1"/>
  <c r="I325" i="1"/>
  <c r="I326" i="1"/>
  <c r="I327" i="1"/>
  <c r="I328" i="1"/>
  <c r="I329" i="1"/>
  <c r="I330" i="1"/>
  <c r="I331" i="1"/>
  <c r="I332" i="1"/>
  <c r="I333" i="1"/>
  <c r="I334" i="1"/>
  <c r="I335" i="1"/>
  <c r="I336" i="1"/>
  <c r="I337" i="1"/>
  <c r="I338" i="1"/>
  <c r="I339" i="1"/>
  <c r="I340" i="1"/>
  <c r="I341" i="1"/>
  <c r="I342" i="1"/>
  <c r="I343" i="1"/>
  <c r="I344" i="1"/>
  <c r="I345" i="1"/>
  <c r="I347" i="1"/>
  <c r="I348" i="1"/>
  <c r="I349" i="1"/>
  <c r="I350" i="1"/>
  <c r="I351" i="1"/>
  <c r="I352" i="1"/>
  <c r="I353" i="1"/>
  <c r="I354" i="1"/>
  <c r="I355" i="1"/>
  <c r="I360" i="1"/>
  <c r="I362" i="1"/>
  <c r="I364" i="1"/>
  <c r="I365" i="1"/>
  <c r="I366" i="1"/>
  <c r="I367" i="1"/>
  <c r="I368" i="1"/>
  <c r="I369" i="1"/>
  <c r="I370" i="1"/>
  <c r="I371" i="1"/>
  <c r="I372" i="1"/>
  <c r="I373" i="1"/>
  <c r="I374" i="1"/>
  <c r="I375" i="1"/>
  <c r="I376" i="1"/>
  <c r="I377" i="1"/>
  <c r="I378" i="1"/>
  <c r="I379" i="1"/>
  <c r="I380" i="1"/>
  <c r="I381" i="1"/>
  <c r="I382" i="1"/>
  <c r="I383" i="1"/>
  <c r="I384" i="1"/>
  <c r="I385" i="1"/>
  <c r="I386" i="1"/>
  <c r="I387" i="1"/>
  <c r="I388" i="1"/>
  <c r="I389" i="1"/>
  <c r="I390" i="1"/>
  <c r="I391" i="1"/>
  <c r="I392" i="1"/>
  <c r="I393" i="1"/>
  <c r="I394" i="1"/>
  <c r="I395" i="1"/>
  <c r="I396" i="1"/>
  <c r="I397" i="1"/>
  <c r="I398" i="1"/>
  <c r="I399" i="1"/>
  <c r="I400" i="1"/>
  <c r="I401" i="1"/>
  <c r="I403" i="1"/>
  <c r="I404" i="1"/>
  <c r="I405" i="1"/>
  <c r="I406" i="1"/>
  <c r="I407" i="1"/>
  <c r="I409" i="1"/>
  <c r="I410" i="1"/>
  <c r="I411" i="1"/>
  <c r="I412" i="1"/>
  <c r="I413" i="1"/>
  <c r="I415" i="1"/>
  <c r="I416" i="1"/>
  <c r="I417" i="1"/>
  <c r="I418" i="1"/>
  <c r="I419" i="1"/>
  <c r="I420" i="1"/>
  <c r="I421" i="1"/>
  <c r="I422" i="1"/>
  <c r="I423" i="1"/>
  <c r="I424" i="1"/>
  <c r="I426" i="1"/>
  <c r="I428" i="1"/>
  <c r="I429" i="1"/>
  <c r="I430" i="1"/>
  <c r="I431" i="1"/>
  <c r="I432" i="1"/>
  <c r="I433" i="1"/>
  <c r="I434" i="1"/>
  <c r="I435" i="1"/>
  <c r="I436" i="1"/>
  <c r="I437" i="1"/>
  <c r="I438" i="1"/>
  <c r="I439" i="1"/>
  <c r="I440" i="1"/>
  <c r="I441" i="1"/>
  <c r="I442" i="1"/>
  <c r="I448" i="1"/>
  <c r="I449" i="1"/>
  <c r="I451" i="1"/>
  <c r="I452" i="1"/>
  <c r="I453" i="1"/>
  <c r="I454" i="1"/>
  <c r="I462" i="1"/>
  <c r="I463" i="1"/>
  <c r="I467" i="1"/>
  <c r="I469" i="1"/>
  <c r="I470" i="1"/>
  <c r="I471" i="1"/>
  <c r="I472" i="1"/>
  <c r="F51" i="1"/>
  <c r="F52" i="1"/>
  <c r="F53" i="1"/>
  <c r="F54" i="1"/>
  <c r="F55" i="1"/>
  <c r="F56" i="1"/>
  <c r="F57" i="1"/>
  <c r="F58" i="1"/>
  <c r="F59" i="1"/>
  <c r="F60" i="1"/>
  <c r="F62" i="1"/>
  <c r="F63" i="1"/>
  <c r="F64" i="1"/>
  <c r="F65" i="1"/>
  <c r="F66" i="1"/>
  <c r="F68" i="1"/>
  <c r="F69" i="1"/>
  <c r="F70" i="1"/>
  <c r="F71" i="1"/>
  <c r="F72" i="1"/>
  <c r="F73" i="1"/>
  <c r="F74" i="1"/>
  <c r="F76" i="1"/>
  <c r="F78" i="1"/>
  <c r="F79" i="1"/>
  <c r="F80" i="1"/>
  <c r="F81" i="1"/>
  <c r="F82" i="1"/>
  <c r="F84" i="1"/>
  <c r="F85" i="1"/>
  <c r="F86" i="1"/>
  <c r="F87" i="1"/>
  <c r="F88" i="1"/>
  <c r="F89" i="1"/>
  <c r="F90" i="1"/>
  <c r="F91" i="1"/>
  <c r="F93" i="1"/>
  <c r="F94" i="1"/>
  <c r="F95" i="1"/>
  <c r="F96" i="1"/>
  <c r="F97" i="1"/>
  <c r="F98" i="1"/>
  <c r="F100" i="1"/>
  <c r="F101" i="1"/>
  <c r="F102" i="1"/>
  <c r="F103" i="1"/>
  <c r="F104" i="1"/>
  <c r="F105" i="1"/>
  <c r="F106" i="1"/>
  <c r="F108" i="1"/>
  <c r="F109" i="1"/>
  <c r="F110" i="1"/>
  <c r="F111" i="1"/>
  <c r="F112" i="1"/>
  <c r="F114" i="1"/>
  <c r="F115" i="1"/>
  <c r="F117" i="1"/>
  <c r="F118" i="1"/>
  <c r="F119" i="1"/>
  <c r="F121" i="1"/>
  <c r="F122" i="1"/>
  <c r="F123" i="1"/>
  <c r="F124" i="1"/>
  <c r="F125" i="1"/>
  <c r="F126" i="1"/>
  <c r="F127" i="1"/>
  <c r="F128" i="1"/>
  <c r="F129" i="1"/>
  <c r="F130" i="1"/>
  <c r="F142" i="1"/>
  <c r="F143" i="1"/>
  <c r="F144" i="1"/>
  <c r="F145" i="1"/>
  <c r="F146" i="1"/>
  <c r="F148" i="1"/>
  <c r="F149" i="1"/>
  <c r="F151" i="1"/>
  <c r="F162" i="1"/>
  <c r="F163" i="1"/>
  <c r="F165" i="1"/>
  <c r="F166" i="1"/>
  <c r="F167" i="1"/>
  <c r="F168" i="1"/>
  <c r="F169" i="1"/>
  <c r="F170" i="1"/>
  <c r="F171" i="1"/>
  <c r="F172" i="1"/>
  <c r="F174" i="1"/>
  <c r="F175" i="1"/>
  <c r="F176" i="1"/>
  <c r="F177" i="1"/>
  <c r="F179" i="1"/>
  <c r="F180" i="1"/>
  <c r="F181" i="1"/>
  <c r="F182" i="1"/>
  <c r="F183" i="1"/>
  <c r="F184" i="1"/>
  <c r="F185" i="1"/>
  <c r="F186" i="1"/>
  <c r="F188" i="1"/>
  <c r="F189" i="1"/>
  <c r="F190" i="1"/>
  <c r="F191" i="1"/>
  <c r="F192" i="1"/>
  <c r="F193" i="1"/>
  <c r="F195" i="1"/>
  <c r="F196" i="1"/>
  <c r="F197" i="1"/>
  <c r="F198" i="1"/>
  <c r="F200" i="1"/>
  <c r="F201" i="1"/>
  <c r="F202" i="1"/>
  <c r="F203" i="1"/>
  <c r="F204" i="1"/>
  <c r="F205" i="1"/>
  <c r="F206" i="1"/>
  <c r="F207" i="1"/>
  <c r="F208" i="1"/>
  <c r="F209" i="1"/>
  <c r="F210" i="1"/>
  <c r="F211" i="1"/>
  <c r="F212" i="1"/>
  <c r="F213" i="1"/>
  <c r="F214" i="1"/>
  <c r="F228" i="1"/>
  <c r="F229" i="1"/>
  <c r="F230" i="1"/>
  <c r="F231" i="1"/>
  <c r="F232" i="1"/>
  <c r="F233" i="1"/>
  <c r="F234" i="1"/>
  <c r="F235" i="1"/>
  <c r="F236" i="1"/>
  <c r="F237" i="1"/>
  <c r="F238" i="1"/>
  <c r="F239" i="1"/>
  <c r="F240" i="1"/>
  <c r="F241" i="1"/>
  <c r="F242" i="1"/>
  <c r="F243" i="1"/>
  <c r="F244" i="1"/>
  <c r="F245" i="1"/>
  <c r="F246" i="1"/>
  <c r="F247" i="1"/>
  <c r="F248" i="1"/>
  <c r="F249" i="1"/>
  <c r="F250" i="1"/>
  <c r="F251" i="1"/>
  <c r="F252" i="1"/>
  <c r="F253" i="1"/>
  <c r="F254" i="1"/>
  <c r="F255" i="1"/>
  <c r="F257" i="1"/>
  <c r="F258" i="1"/>
  <c r="F259" i="1"/>
  <c r="F260" i="1"/>
  <c r="F261" i="1"/>
  <c r="F262" i="1"/>
  <c r="F263" i="1"/>
  <c r="F264" i="1"/>
  <c r="F265" i="1"/>
  <c r="F266" i="1"/>
  <c r="F267" i="1"/>
  <c r="F268" i="1"/>
  <c r="F269" i="1"/>
  <c r="F270" i="1"/>
  <c r="F271" i="1"/>
  <c r="F272" i="1"/>
  <c r="F273" i="1"/>
  <c r="F274" i="1"/>
  <c r="F275" i="1"/>
  <c r="F276" i="1"/>
  <c r="F277" i="1"/>
  <c r="F278" i="1"/>
  <c r="F279" i="1"/>
  <c r="F280" i="1"/>
  <c r="F281" i="1"/>
  <c r="F282" i="1"/>
  <c r="F283" i="1"/>
  <c r="F284" i="1"/>
  <c r="F285" i="1"/>
  <c r="F286" i="1"/>
  <c r="F287" i="1"/>
  <c r="F288" i="1"/>
  <c r="F289" i="1"/>
  <c r="F290" i="1"/>
  <c r="F292" i="1"/>
  <c r="F293" i="1"/>
  <c r="F294" i="1"/>
  <c r="F295" i="1"/>
  <c r="F296" i="1"/>
  <c r="F297" i="1"/>
  <c r="F298" i="1"/>
  <c r="F299" i="1"/>
  <c r="F300" i="1"/>
  <c r="F301" i="1"/>
  <c r="F302" i="1"/>
  <c r="F303" i="1"/>
  <c r="F304" i="1"/>
  <c r="F305" i="1"/>
  <c r="F306" i="1"/>
  <c r="F307" i="1"/>
  <c r="F308" i="1"/>
  <c r="F309" i="1"/>
  <c r="F310" i="1"/>
  <c r="F311" i="1"/>
  <c r="F312" i="1"/>
  <c r="F313" i="1"/>
  <c r="F314" i="1"/>
  <c r="F315" i="1"/>
  <c r="F316" i="1"/>
  <c r="F317" i="1"/>
  <c r="F318" i="1"/>
  <c r="F320" i="1"/>
  <c r="F321" i="1"/>
  <c r="F322" i="1"/>
  <c r="F323" i="1"/>
  <c r="F324" i="1"/>
  <c r="F325" i="1"/>
  <c r="F326" i="1"/>
  <c r="F327" i="1"/>
  <c r="F328" i="1"/>
  <c r="F329" i="1"/>
  <c r="F330" i="1"/>
  <c r="F331" i="1"/>
  <c r="F332" i="1"/>
  <c r="F333" i="1"/>
  <c r="F334" i="1"/>
  <c r="F335" i="1"/>
  <c r="F336" i="1"/>
  <c r="F337" i="1"/>
  <c r="F338" i="1"/>
  <c r="F339" i="1"/>
  <c r="F340" i="1"/>
  <c r="F341" i="1"/>
  <c r="F342" i="1"/>
  <c r="F343" i="1"/>
  <c r="F344" i="1"/>
  <c r="F347" i="1"/>
  <c r="F348" i="1"/>
  <c r="F349" i="1"/>
  <c r="F350" i="1"/>
  <c r="F351" i="1"/>
  <c r="F352" i="1"/>
  <c r="F353" i="1"/>
  <c r="F354" i="1"/>
  <c r="F355" i="1"/>
  <c r="F360" i="1"/>
  <c r="F362" i="1"/>
  <c r="F364" i="1"/>
  <c r="F365" i="1"/>
  <c r="F366" i="1"/>
  <c r="F367" i="1"/>
  <c r="F368" i="1"/>
  <c r="F369" i="1"/>
  <c r="F370" i="1"/>
  <c r="F371" i="1"/>
  <c r="F372" i="1"/>
  <c r="F373" i="1"/>
  <c r="F374" i="1"/>
  <c r="F375" i="1"/>
  <c r="F376" i="1"/>
  <c r="F377" i="1"/>
  <c r="F378" i="1"/>
  <c r="F379" i="1"/>
  <c r="F380" i="1"/>
  <c r="F381" i="1"/>
  <c r="F382" i="1"/>
  <c r="F383" i="1"/>
  <c r="F384" i="1"/>
  <c r="F385" i="1"/>
  <c r="F386" i="1"/>
  <c r="F387" i="1"/>
  <c r="F388" i="1"/>
  <c r="F389" i="1"/>
  <c r="F390" i="1"/>
  <c r="F391" i="1"/>
  <c r="F392" i="1"/>
  <c r="F393" i="1"/>
  <c r="F394" i="1"/>
  <c r="F395" i="1"/>
  <c r="F396" i="1"/>
  <c r="F397" i="1"/>
  <c r="F398" i="1"/>
  <c r="F399" i="1"/>
  <c r="F400" i="1"/>
  <c r="F401" i="1"/>
  <c r="F403" i="1"/>
  <c r="F404" i="1"/>
  <c r="F405" i="1"/>
  <c r="F406" i="1"/>
  <c r="F407" i="1"/>
  <c r="F409" i="1"/>
  <c r="F410" i="1"/>
  <c r="F411" i="1"/>
  <c r="F412" i="1"/>
  <c r="F413" i="1"/>
  <c r="F415" i="1"/>
  <c r="F416" i="1"/>
  <c r="F417" i="1"/>
  <c r="F418" i="1"/>
  <c r="F419" i="1"/>
  <c r="F420" i="1"/>
  <c r="F421" i="1"/>
  <c r="F422" i="1"/>
  <c r="F423" i="1"/>
  <c r="F424" i="1"/>
  <c r="F426" i="1"/>
  <c r="F428" i="1"/>
  <c r="F429" i="1"/>
  <c r="F430" i="1"/>
  <c r="F431" i="1"/>
  <c r="F432" i="1"/>
  <c r="F433" i="1"/>
  <c r="F434" i="1"/>
  <c r="F435" i="1"/>
  <c r="F436" i="1"/>
  <c r="F437" i="1"/>
  <c r="F438" i="1"/>
  <c r="F439" i="1"/>
  <c r="F440" i="1"/>
  <c r="F441" i="1"/>
  <c r="F442" i="1"/>
  <c r="F448" i="1"/>
  <c r="F449" i="1"/>
  <c r="F451" i="1"/>
  <c r="F452" i="1"/>
  <c r="F453" i="1"/>
  <c r="L454" i="1"/>
  <c r="M454" i="1" s="1"/>
  <c r="F462" i="1"/>
  <c r="L462" i="1" s="1"/>
  <c r="M462" i="1" s="1"/>
  <c r="F463" i="1"/>
  <c r="L463" i="1" s="1"/>
  <c r="M463" i="1" s="1"/>
  <c r="F467" i="1"/>
  <c r="L467" i="1" s="1"/>
  <c r="M467" i="1" s="1"/>
  <c r="F469" i="1"/>
  <c r="L469" i="1" s="1"/>
  <c r="M469" i="1" s="1"/>
  <c r="F470" i="1"/>
  <c r="L470" i="1" s="1"/>
  <c r="M470" i="1" s="1"/>
  <c r="F471" i="1"/>
  <c r="L471" i="1" s="1"/>
  <c r="M471" i="1" s="1"/>
  <c r="F472" i="1"/>
  <c r="L472" i="1" s="1"/>
  <c r="M472" i="1" s="1"/>
  <c r="F46" i="1"/>
  <c r="L148" i="1" l="1"/>
  <c r="M148" i="1" s="1"/>
  <c r="L143" i="1"/>
  <c r="M143" i="1" s="1"/>
  <c r="L146" i="1"/>
  <c r="M146" i="1" s="1"/>
  <c r="L142" i="1"/>
  <c r="L145" i="1"/>
  <c r="M145" i="1" s="1"/>
  <c r="L149" i="1"/>
  <c r="L144" i="1"/>
  <c r="M144" i="1" s="1"/>
  <c r="L151" i="1"/>
  <c r="I75" i="1"/>
  <c r="F75" i="1"/>
  <c r="I107" i="1"/>
  <c r="F107" i="1"/>
  <c r="M131" i="1"/>
  <c r="L440" i="1"/>
  <c r="M440" i="1" s="1"/>
  <c r="L436" i="1"/>
  <c r="M436" i="1" s="1"/>
  <c r="L432" i="1"/>
  <c r="M432" i="1" s="1"/>
  <c r="L428" i="1"/>
  <c r="M428" i="1" s="1"/>
  <c r="L422" i="1"/>
  <c r="M422" i="1" s="1"/>
  <c r="L418" i="1"/>
  <c r="M418" i="1" s="1"/>
  <c r="L409" i="1"/>
  <c r="M409" i="1" s="1"/>
  <c r="L404" i="1"/>
  <c r="M404" i="1" s="1"/>
  <c r="L399" i="1"/>
  <c r="M399" i="1" s="1"/>
  <c r="L395" i="1"/>
  <c r="M395" i="1" s="1"/>
  <c r="L391" i="1"/>
  <c r="M391" i="1" s="1"/>
  <c r="L387" i="1"/>
  <c r="M387" i="1" s="1"/>
  <c r="L383" i="1"/>
  <c r="M383" i="1" s="1"/>
  <c r="L379" i="1"/>
  <c r="M379" i="1" s="1"/>
  <c r="L371" i="1"/>
  <c r="M371" i="1" s="1"/>
  <c r="L367" i="1"/>
  <c r="M367" i="1" s="1"/>
  <c r="L362" i="1"/>
  <c r="M362" i="1" s="1"/>
  <c r="L353" i="1"/>
  <c r="M353" i="1" s="1"/>
  <c r="L347" i="1"/>
  <c r="M347" i="1" s="1"/>
  <c r="L343" i="1"/>
  <c r="M343" i="1" s="1"/>
  <c r="L339" i="1"/>
  <c r="M339" i="1" s="1"/>
  <c r="L335" i="1"/>
  <c r="M335" i="1" s="1"/>
  <c r="L331" i="1"/>
  <c r="M331" i="1" s="1"/>
  <c r="L323" i="1"/>
  <c r="M323" i="1" s="1"/>
  <c r="L316" i="1"/>
  <c r="M316" i="1" s="1"/>
  <c r="L308" i="1"/>
  <c r="M308" i="1" s="1"/>
  <c r="L300" i="1"/>
  <c r="M300" i="1" s="1"/>
  <c r="L292" i="1"/>
  <c r="M292" i="1" s="1"/>
  <c r="L283" i="1"/>
  <c r="M283" i="1" s="1"/>
  <c r="L275" i="1"/>
  <c r="M275" i="1" s="1"/>
  <c r="L267" i="1"/>
  <c r="M267" i="1" s="1"/>
  <c r="L259" i="1"/>
  <c r="M259" i="1" s="1"/>
  <c r="L250" i="1"/>
  <c r="M250" i="1" s="1"/>
  <c r="L242" i="1"/>
  <c r="M242" i="1" s="1"/>
  <c r="L234" i="1"/>
  <c r="M234" i="1" s="1"/>
  <c r="L213" i="1"/>
  <c r="M213" i="1" s="1"/>
  <c r="L453" i="1"/>
  <c r="M453" i="1" s="1"/>
  <c r="L448" i="1"/>
  <c r="M448" i="1" s="1"/>
  <c r="L375" i="1"/>
  <c r="M375" i="1" s="1"/>
  <c r="L413" i="1"/>
  <c r="M413" i="1" s="1"/>
  <c r="L442" i="1"/>
  <c r="M442" i="1" s="1"/>
  <c r="L438" i="1"/>
  <c r="M438" i="1" s="1"/>
  <c r="L434" i="1"/>
  <c r="M434" i="1" s="1"/>
  <c r="L430" i="1"/>
  <c r="M430" i="1" s="1"/>
  <c r="L424" i="1"/>
  <c r="M424" i="1" s="1"/>
  <c r="L420" i="1"/>
  <c r="M420" i="1" s="1"/>
  <c r="L416" i="1"/>
  <c r="M416" i="1" s="1"/>
  <c r="L411" i="1"/>
  <c r="M411" i="1" s="1"/>
  <c r="L406" i="1"/>
  <c r="M406" i="1" s="1"/>
  <c r="L401" i="1"/>
  <c r="M401" i="1" s="1"/>
  <c r="L397" i="1"/>
  <c r="M397" i="1" s="1"/>
  <c r="L393" i="1"/>
  <c r="M393" i="1" s="1"/>
  <c r="L389" i="1"/>
  <c r="M389" i="1" s="1"/>
  <c r="L385" i="1"/>
  <c r="M385" i="1" s="1"/>
  <c r="L381" i="1"/>
  <c r="M381" i="1" s="1"/>
  <c r="L377" i="1"/>
  <c r="M377" i="1" s="1"/>
  <c r="L373" i="1"/>
  <c r="M373" i="1" s="1"/>
  <c r="L369" i="1"/>
  <c r="M369" i="1" s="1"/>
  <c r="L365" i="1"/>
  <c r="M365" i="1" s="1"/>
  <c r="L355" i="1"/>
  <c r="M355" i="1" s="1"/>
  <c r="L349" i="1"/>
  <c r="M349" i="1" s="1"/>
  <c r="L345" i="1"/>
  <c r="M345" i="1" s="1"/>
  <c r="L341" i="1"/>
  <c r="M341" i="1" s="1"/>
  <c r="L337" i="1"/>
  <c r="M337" i="1" s="1"/>
  <c r="L333" i="1"/>
  <c r="M333" i="1" s="1"/>
  <c r="L451" i="1"/>
  <c r="M451" i="1" s="1"/>
  <c r="L327" i="1"/>
  <c r="M327" i="1" s="1"/>
  <c r="L312" i="1"/>
  <c r="M312" i="1" s="1"/>
  <c r="L304" i="1"/>
  <c r="M304" i="1" s="1"/>
  <c r="L296" i="1"/>
  <c r="M296" i="1" s="1"/>
  <c r="L287" i="1"/>
  <c r="M287" i="1" s="1"/>
  <c r="L279" i="1"/>
  <c r="M279" i="1" s="1"/>
  <c r="L271" i="1"/>
  <c r="M271" i="1" s="1"/>
  <c r="L263" i="1"/>
  <c r="M263" i="1" s="1"/>
  <c r="L254" i="1"/>
  <c r="M254" i="1" s="1"/>
  <c r="L246" i="1"/>
  <c r="M246" i="1" s="1"/>
  <c r="L238" i="1"/>
  <c r="M238" i="1" s="1"/>
  <c r="L230" i="1"/>
  <c r="M230" i="1" s="1"/>
  <c r="L205" i="1"/>
  <c r="M205" i="1" s="1"/>
  <c r="L452" i="1"/>
  <c r="M452" i="1" s="1"/>
  <c r="L449" i="1"/>
  <c r="M449" i="1" s="1"/>
  <c r="L441" i="1"/>
  <c r="M441" i="1" s="1"/>
  <c r="L439" i="1"/>
  <c r="M439" i="1" s="1"/>
  <c r="L437" i="1"/>
  <c r="M437" i="1" s="1"/>
  <c r="L435" i="1"/>
  <c r="M435" i="1" s="1"/>
  <c r="L433" i="1"/>
  <c r="M433" i="1" s="1"/>
  <c r="L431" i="1"/>
  <c r="M431" i="1" s="1"/>
  <c r="L429" i="1"/>
  <c r="M429" i="1" s="1"/>
  <c r="L426" i="1"/>
  <c r="M426" i="1" s="1"/>
  <c r="L423" i="1"/>
  <c r="M423" i="1" s="1"/>
  <c r="L421" i="1"/>
  <c r="M421" i="1" s="1"/>
  <c r="L419" i="1"/>
  <c r="M419" i="1" s="1"/>
  <c r="L417" i="1"/>
  <c r="M417" i="1" s="1"/>
  <c r="L415" i="1"/>
  <c r="M415" i="1" s="1"/>
  <c r="L412" i="1"/>
  <c r="M412" i="1" s="1"/>
  <c r="L410" i="1"/>
  <c r="M410" i="1" s="1"/>
  <c r="L407" i="1"/>
  <c r="M407" i="1" s="1"/>
  <c r="L405" i="1"/>
  <c r="M405" i="1" s="1"/>
  <c r="L403" i="1"/>
  <c r="M403" i="1" s="1"/>
  <c r="L400" i="1"/>
  <c r="M400" i="1" s="1"/>
  <c r="L398" i="1"/>
  <c r="M398" i="1" s="1"/>
  <c r="L396" i="1"/>
  <c r="M396" i="1" s="1"/>
  <c r="L394" i="1"/>
  <c r="M394" i="1" s="1"/>
  <c r="L392" i="1"/>
  <c r="M392" i="1" s="1"/>
  <c r="L390" i="1"/>
  <c r="M390" i="1" s="1"/>
  <c r="L388" i="1"/>
  <c r="M388" i="1" s="1"/>
  <c r="L386" i="1"/>
  <c r="M386" i="1" s="1"/>
  <c r="L384" i="1"/>
  <c r="M384" i="1" s="1"/>
  <c r="L382" i="1"/>
  <c r="M382" i="1" s="1"/>
  <c r="L380" i="1"/>
  <c r="M380" i="1" s="1"/>
  <c r="L378" i="1"/>
  <c r="M378" i="1" s="1"/>
  <c r="L376" i="1"/>
  <c r="M376" i="1" s="1"/>
  <c r="L374" i="1"/>
  <c r="M374" i="1" s="1"/>
  <c r="L372" i="1"/>
  <c r="M372" i="1" s="1"/>
  <c r="L370" i="1"/>
  <c r="M370" i="1" s="1"/>
  <c r="L368" i="1"/>
  <c r="M368" i="1" s="1"/>
  <c r="L366" i="1"/>
  <c r="M366" i="1" s="1"/>
  <c r="L364" i="1"/>
  <c r="M364" i="1" s="1"/>
  <c r="L360" i="1"/>
  <c r="M360" i="1" s="1"/>
  <c r="L354" i="1"/>
  <c r="M354" i="1" s="1"/>
  <c r="L352" i="1"/>
  <c r="M352" i="1" s="1"/>
  <c r="L351" i="1"/>
  <c r="M351" i="1" s="1"/>
  <c r="L350" i="1"/>
  <c r="M350" i="1" s="1"/>
  <c r="L348" i="1"/>
  <c r="M348" i="1" s="1"/>
  <c r="L344" i="1"/>
  <c r="M344" i="1" s="1"/>
  <c r="L342" i="1"/>
  <c r="M342" i="1" s="1"/>
  <c r="L340" i="1"/>
  <c r="M340" i="1" s="1"/>
  <c r="L338" i="1"/>
  <c r="M338" i="1" s="1"/>
  <c r="L336" i="1"/>
  <c r="M336" i="1" s="1"/>
  <c r="L334" i="1"/>
  <c r="M334" i="1" s="1"/>
  <c r="L332" i="1"/>
  <c r="M332" i="1" s="1"/>
  <c r="L202" i="1"/>
  <c r="M202" i="1" s="1"/>
  <c r="L200" i="1"/>
  <c r="M200" i="1" s="1"/>
  <c r="L197" i="1"/>
  <c r="M197" i="1" s="1"/>
  <c r="L195" i="1"/>
  <c r="M195" i="1" s="1"/>
  <c r="L192" i="1"/>
  <c r="M192" i="1" s="1"/>
  <c r="L190" i="1"/>
  <c r="M190" i="1" s="1"/>
  <c r="L188" i="1"/>
  <c r="M188" i="1" s="1"/>
  <c r="L185" i="1"/>
  <c r="M185" i="1" s="1"/>
  <c r="L183" i="1"/>
  <c r="M183" i="1" s="1"/>
  <c r="L181" i="1"/>
  <c r="M181" i="1" s="1"/>
  <c r="L179" i="1"/>
  <c r="M179" i="1" s="1"/>
  <c r="L176" i="1"/>
  <c r="M176" i="1" s="1"/>
  <c r="L174" i="1"/>
  <c r="M174" i="1" s="1"/>
  <c r="L171" i="1"/>
  <c r="M171" i="1" s="1"/>
  <c r="L169" i="1"/>
  <c r="M169" i="1" s="1"/>
  <c r="L167" i="1"/>
  <c r="M167" i="1" s="1"/>
  <c r="L165" i="1"/>
  <c r="M165" i="1" s="1"/>
  <c r="L162" i="1"/>
  <c r="M162" i="1" s="1"/>
  <c r="L329" i="1"/>
  <c r="M329" i="1" s="1"/>
  <c r="L325" i="1"/>
  <c r="M325" i="1" s="1"/>
  <c r="L318" i="1"/>
  <c r="M318" i="1" s="1"/>
  <c r="L314" i="1"/>
  <c r="M314" i="1" s="1"/>
  <c r="L310" i="1"/>
  <c r="M310" i="1" s="1"/>
  <c r="L306" i="1"/>
  <c r="M306" i="1" s="1"/>
  <c r="L302" i="1"/>
  <c r="M302" i="1" s="1"/>
  <c r="L298" i="1"/>
  <c r="M298" i="1" s="1"/>
  <c r="L294" i="1"/>
  <c r="M294" i="1" s="1"/>
  <c r="L289" i="1"/>
  <c r="M289" i="1" s="1"/>
  <c r="L285" i="1"/>
  <c r="M285" i="1" s="1"/>
  <c r="L281" i="1"/>
  <c r="M281" i="1" s="1"/>
  <c r="L277" i="1"/>
  <c r="M277" i="1" s="1"/>
  <c r="L273" i="1"/>
  <c r="M273" i="1" s="1"/>
  <c r="L269" i="1"/>
  <c r="M269" i="1" s="1"/>
  <c r="L265" i="1"/>
  <c r="M265" i="1" s="1"/>
  <c r="L261" i="1"/>
  <c r="M261" i="1" s="1"/>
  <c r="L257" i="1"/>
  <c r="M257" i="1" s="1"/>
  <c r="L252" i="1"/>
  <c r="M252" i="1" s="1"/>
  <c r="L248" i="1"/>
  <c r="M248" i="1" s="1"/>
  <c r="L244" i="1"/>
  <c r="M244" i="1" s="1"/>
  <c r="L240" i="1"/>
  <c r="M240" i="1" s="1"/>
  <c r="L236" i="1"/>
  <c r="M236" i="1" s="1"/>
  <c r="L232" i="1"/>
  <c r="M232" i="1" s="1"/>
  <c r="L228" i="1"/>
  <c r="M228" i="1" s="1"/>
  <c r="L209" i="1"/>
  <c r="M209" i="1" s="1"/>
  <c r="L330" i="1"/>
  <c r="M330" i="1" s="1"/>
  <c r="L326" i="1"/>
  <c r="M326" i="1" s="1"/>
  <c r="L322" i="1"/>
  <c r="M322" i="1" s="1"/>
  <c r="L320" i="1"/>
  <c r="M320" i="1" s="1"/>
  <c r="L313" i="1"/>
  <c r="M313" i="1" s="1"/>
  <c r="L309" i="1"/>
  <c r="M309" i="1" s="1"/>
  <c r="L307" i="1"/>
  <c r="M307" i="1" s="1"/>
  <c r="L301" i="1"/>
  <c r="M301" i="1" s="1"/>
  <c r="L297" i="1"/>
  <c r="M297" i="1" s="1"/>
  <c r="L293" i="1"/>
  <c r="M293" i="1" s="1"/>
  <c r="L288" i="1"/>
  <c r="M288" i="1" s="1"/>
  <c r="L284" i="1"/>
  <c r="M284" i="1" s="1"/>
  <c r="L280" i="1"/>
  <c r="M280" i="1" s="1"/>
  <c r="L276" i="1"/>
  <c r="M276" i="1" s="1"/>
  <c r="L272" i="1"/>
  <c r="M272" i="1" s="1"/>
  <c r="L268" i="1"/>
  <c r="M268" i="1" s="1"/>
  <c r="L264" i="1"/>
  <c r="M264" i="1" s="1"/>
  <c r="L260" i="1"/>
  <c r="M260" i="1" s="1"/>
  <c r="L255" i="1"/>
  <c r="M255" i="1" s="1"/>
  <c r="L251" i="1"/>
  <c r="M251" i="1" s="1"/>
  <c r="L247" i="1"/>
  <c r="M247" i="1" s="1"/>
  <c r="L243" i="1"/>
  <c r="M243" i="1" s="1"/>
  <c r="L239" i="1"/>
  <c r="M239" i="1" s="1"/>
  <c r="L235" i="1"/>
  <c r="M235" i="1" s="1"/>
  <c r="L229" i="1"/>
  <c r="M229" i="1" s="1"/>
  <c r="L212" i="1"/>
  <c r="M212" i="1" s="1"/>
  <c r="L208" i="1"/>
  <c r="M208" i="1" s="1"/>
  <c r="L204" i="1"/>
  <c r="M204" i="1" s="1"/>
  <c r="M149" i="1"/>
  <c r="L130" i="1"/>
  <c r="M130" i="1" s="1"/>
  <c r="L126" i="1"/>
  <c r="M126" i="1" s="1"/>
  <c r="L122" i="1"/>
  <c r="M122" i="1" s="1"/>
  <c r="L119" i="1"/>
  <c r="M119" i="1" s="1"/>
  <c r="L114" i="1"/>
  <c r="M114" i="1" s="1"/>
  <c r="L109" i="1"/>
  <c r="M109" i="1" s="1"/>
  <c r="L104" i="1"/>
  <c r="M104" i="1" s="1"/>
  <c r="L100" i="1"/>
  <c r="L95" i="1"/>
  <c r="M95" i="1" s="1"/>
  <c r="L90" i="1"/>
  <c r="M90" i="1" s="1"/>
  <c r="L86" i="1"/>
  <c r="M86" i="1" s="1"/>
  <c r="L81" i="1"/>
  <c r="M81" i="1" s="1"/>
  <c r="L328" i="1"/>
  <c r="M328" i="1" s="1"/>
  <c r="L324" i="1"/>
  <c r="M324" i="1" s="1"/>
  <c r="L321" i="1"/>
  <c r="M321" i="1" s="1"/>
  <c r="L317" i="1"/>
  <c r="M317" i="1" s="1"/>
  <c r="L315" i="1"/>
  <c r="M315" i="1" s="1"/>
  <c r="L311" i="1"/>
  <c r="M311" i="1" s="1"/>
  <c r="L305" i="1"/>
  <c r="M305" i="1" s="1"/>
  <c r="L303" i="1"/>
  <c r="M303" i="1" s="1"/>
  <c r="L299" i="1"/>
  <c r="M299" i="1" s="1"/>
  <c r="L295" i="1"/>
  <c r="M295" i="1" s="1"/>
  <c r="L290" i="1"/>
  <c r="M290" i="1" s="1"/>
  <c r="L286" i="1"/>
  <c r="M286" i="1" s="1"/>
  <c r="L282" i="1"/>
  <c r="M282" i="1" s="1"/>
  <c r="L278" i="1"/>
  <c r="M278" i="1" s="1"/>
  <c r="L274" i="1"/>
  <c r="M274" i="1" s="1"/>
  <c r="L270" i="1"/>
  <c r="M270" i="1" s="1"/>
  <c r="L266" i="1"/>
  <c r="M266" i="1" s="1"/>
  <c r="L262" i="1"/>
  <c r="M262" i="1" s="1"/>
  <c r="L258" i="1"/>
  <c r="M258" i="1" s="1"/>
  <c r="L253" i="1"/>
  <c r="M253" i="1" s="1"/>
  <c r="L249" i="1"/>
  <c r="M249" i="1" s="1"/>
  <c r="L245" i="1"/>
  <c r="M245" i="1" s="1"/>
  <c r="L241" i="1"/>
  <c r="M241" i="1" s="1"/>
  <c r="L237" i="1"/>
  <c r="M237" i="1" s="1"/>
  <c r="L233" i="1"/>
  <c r="M233" i="1" s="1"/>
  <c r="L231" i="1"/>
  <c r="M231" i="1" s="1"/>
  <c r="L214" i="1"/>
  <c r="M214" i="1" s="1"/>
  <c r="L210" i="1"/>
  <c r="M210" i="1" s="1"/>
  <c r="L206" i="1"/>
  <c r="M206" i="1" s="1"/>
  <c r="L128" i="1"/>
  <c r="M128" i="1" s="1"/>
  <c r="L124" i="1"/>
  <c r="M124" i="1" s="1"/>
  <c r="L117" i="1"/>
  <c r="M117" i="1" s="1"/>
  <c r="L111" i="1"/>
  <c r="M111" i="1" s="1"/>
  <c r="L106" i="1"/>
  <c r="M106" i="1" s="1"/>
  <c r="L102" i="1"/>
  <c r="M102" i="1" s="1"/>
  <c r="L97" i="1"/>
  <c r="M97" i="1" s="1"/>
  <c r="L93" i="1"/>
  <c r="M93" i="1" s="1"/>
  <c r="L88" i="1"/>
  <c r="M88" i="1" s="1"/>
  <c r="L84" i="1"/>
  <c r="M84" i="1" s="1"/>
  <c r="L79" i="1"/>
  <c r="M79" i="1" s="1"/>
  <c r="L76" i="1"/>
  <c r="M76" i="1" s="1"/>
  <c r="L73" i="1"/>
  <c r="M73" i="1" s="1"/>
  <c r="L71" i="1"/>
  <c r="M71" i="1" s="1"/>
  <c r="L69" i="1"/>
  <c r="M69" i="1" s="1"/>
  <c r="L66" i="1"/>
  <c r="M66" i="1" s="1"/>
  <c r="L64" i="1"/>
  <c r="M64" i="1" s="1"/>
  <c r="L62" i="1"/>
  <c r="M62" i="1" s="1"/>
  <c r="L59" i="1"/>
  <c r="M59" i="1" s="1"/>
  <c r="L57" i="1"/>
  <c r="M57" i="1" s="1"/>
  <c r="L55" i="1"/>
  <c r="M55" i="1" s="1"/>
  <c r="L53" i="1"/>
  <c r="M53" i="1" s="1"/>
  <c r="L51" i="1"/>
  <c r="M51" i="1" s="1"/>
  <c r="L211" i="1"/>
  <c r="M211" i="1" s="1"/>
  <c r="L207" i="1"/>
  <c r="M207" i="1" s="1"/>
  <c r="L203" i="1"/>
  <c r="M203" i="1" s="1"/>
  <c r="L201" i="1"/>
  <c r="M201" i="1" s="1"/>
  <c r="L198" i="1"/>
  <c r="M198" i="1" s="1"/>
  <c r="L196" i="1"/>
  <c r="M196" i="1" s="1"/>
  <c r="L193" i="1"/>
  <c r="M193" i="1" s="1"/>
  <c r="L191" i="1"/>
  <c r="M191" i="1" s="1"/>
  <c r="L189" i="1"/>
  <c r="M189" i="1" s="1"/>
  <c r="L186" i="1"/>
  <c r="M186" i="1" s="1"/>
  <c r="L184" i="1"/>
  <c r="M184" i="1" s="1"/>
  <c r="L182" i="1"/>
  <c r="M182" i="1" s="1"/>
  <c r="L180" i="1"/>
  <c r="M180" i="1" s="1"/>
  <c r="L177" i="1"/>
  <c r="M177" i="1" s="1"/>
  <c r="L175" i="1"/>
  <c r="M175" i="1" s="1"/>
  <c r="L172" i="1"/>
  <c r="M172" i="1" s="1"/>
  <c r="L170" i="1"/>
  <c r="M170" i="1" s="1"/>
  <c r="L168" i="1"/>
  <c r="M168" i="1" s="1"/>
  <c r="L166" i="1"/>
  <c r="M166" i="1" s="1"/>
  <c r="L163" i="1"/>
  <c r="M163" i="1" s="1"/>
  <c r="M151" i="1"/>
  <c r="L129" i="1"/>
  <c r="M129" i="1" s="1"/>
  <c r="L127" i="1"/>
  <c r="M127" i="1" s="1"/>
  <c r="L125" i="1"/>
  <c r="M125" i="1" s="1"/>
  <c r="L123" i="1"/>
  <c r="M123" i="1" s="1"/>
  <c r="L121" i="1"/>
  <c r="M121" i="1" s="1"/>
  <c r="L118" i="1"/>
  <c r="M118" i="1" s="1"/>
  <c r="L115" i="1"/>
  <c r="M115" i="1" s="1"/>
  <c r="L112" i="1"/>
  <c r="M112" i="1" s="1"/>
  <c r="L110" i="1"/>
  <c r="M110" i="1" s="1"/>
  <c r="L108" i="1"/>
  <c r="M108" i="1" s="1"/>
  <c r="L105" i="1"/>
  <c r="M105" i="1" s="1"/>
  <c r="L103" i="1"/>
  <c r="M103" i="1" s="1"/>
  <c r="L101" i="1"/>
  <c r="M101" i="1" s="1"/>
  <c r="L98" i="1"/>
  <c r="M98" i="1" s="1"/>
  <c r="L96" i="1"/>
  <c r="M96" i="1" s="1"/>
  <c r="L94" i="1"/>
  <c r="M94" i="1" s="1"/>
  <c r="L91" i="1"/>
  <c r="M91" i="1" s="1"/>
  <c r="L89" i="1"/>
  <c r="M89" i="1" s="1"/>
  <c r="L87" i="1"/>
  <c r="M87" i="1" s="1"/>
  <c r="L85" i="1"/>
  <c r="M85" i="1" s="1"/>
  <c r="L82" i="1"/>
  <c r="M82" i="1" s="1"/>
  <c r="L80" i="1"/>
  <c r="M80" i="1" s="1"/>
  <c r="L78" i="1"/>
  <c r="M78" i="1" s="1"/>
  <c r="L74" i="1"/>
  <c r="M74" i="1" s="1"/>
  <c r="L72" i="1"/>
  <c r="M72" i="1" s="1"/>
  <c r="L70" i="1"/>
  <c r="M70" i="1" s="1"/>
  <c r="L68" i="1"/>
  <c r="M68" i="1" s="1"/>
  <c r="L65" i="1"/>
  <c r="M65" i="1" s="1"/>
  <c r="L63" i="1"/>
  <c r="M63" i="1" s="1"/>
  <c r="L60" i="1"/>
  <c r="M60" i="1" s="1"/>
  <c r="L58" i="1"/>
  <c r="M58" i="1" s="1"/>
  <c r="L56" i="1"/>
  <c r="M56" i="1" s="1"/>
  <c r="L54" i="1"/>
  <c r="M54" i="1" s="1"/>
  <c r="L52" i="1"/>
  <c r="M52" i="1" s="1"/>
  <c r="C468" i="1"/>
  <c r="D468" i="1"/>
  <c r="G468" i="1"/>
  <c r="H468" i="1"/>
  <c r="J468" i="1"/>
  <c r="K468" i="1"/>
  <c r="C474" i="1"/>
  <c r="D474" i="1"/>
  <c r="E474" i="1"/>
  <c r="G474" i="1"/>
  <c r="H474" i="1"/>
  <c r="J474" i="1"/>
  <c r="K474" i="1"/>
  <c r="E458" i="1"/>
  <c r="G458" i="1"/>
  <c r="J458" i="1"/>
  <c r="K458" i="1"/>
  <c r="D460" i="1"/>
  <c r="E460" i="1"/>
  <c r="G460" i="1"/>
  <c r="H460" i="1"/>
  <c r="J460" i="1"/>
  <c r="K460" i="1"/>
  <c r="C461" i="1"/>
  <c r="D461" i="1"/>
  <c r="E461" i="1"/>
  <c r="G461" i="1"/>
  <c r="H461" i="1"/>
  <c r="J461" i="1"/>
  <c r="K461" i="1"/>
  <c r="B461" i="1"/>
  <c r="C450" i="1"/>
  <c r="D450" i="1"/>
  <c r="E450" i="1"/>
  <c r="G450" i="1"/>
  <c r="H450" i="1"/>
  <c r="J450" i="1"/>
  <c r="K450" i="1"/>
  <c r="C447" i="1"/>
  <c r="D447" i="1"/>
  <c r="E447" i="1"/>
  <c r="G447" i="1"/>
  <c r="H447" i="1"/>
  <c r="J447" i="1"/>
  <c r="K447" i="1"/>
  <c r="B447" i="1"/>
  <c r="K319" i="1"/>
  <c r="K49" i="1" s="1"/>
  <c r="C414" i="1"/>
  <c r="E414" i="1"/>
  <c r="G414" i="1"/>
  <c r="J414" i="1"/>
  <c r="K414" i="1"/>
  <c r="B414" i="1"/>
  <c r="C408" i="1"/>
  <c r="E408" i="1"/>
  <c r="G408" i="1"/>
  <c r="H408" i="1"/>
  <c r="J408" i="1"/>
  <c r="K408" i="1"/>
  <c r="B408" i="1"/>
  <c r="C402" i="1"/>
  <c r="E402" i="1"/>
  <c r="G402" i="1"/>
  <c r="H402" i="1"/>
  <c r="J402" i="1"/>
  <c r="K402" i="1"/>
  <c r="J363" i="1"/>
  <c r="C363" i="1"/>
  <c r="E363" i="1"/>
  <c r="G363" i="1"/>
  <c r="K363" i="1"/>
  <c r="C291" i="1"/>
  <c r="G291" i="1"/>
  <c r="J291" i="1"/>
  <c r="D477" i="1"/>
  <c r="E256" i="1"/>
  <c r="E477" i="1" s="1"/>
  <c r="G256" i="1"/>
  <c r="G477" i="1" s="1"/>
  <c r="H256" i="1"/>
  <c r="J256" i="1"/>
  <c r="J477" i="1" s="1"/>
  <c r="K256" i="1"/>
  <c r="C227" i="1"/>
  <c r="E227" i="1"/>
  <c r="G227" i="1"/>
  <c r="H227" i="1"/>
  <c r="J227" i="1"/>
  <c r="K227" i="1"/>
  <c r="C199" i="1"/>
  <c r="E199" i="1"/>
  <c r="G199" i="1"/>
  <c r="H199" i="1"/>
  <c r="J199" i="1"/>
  <c r="K199" i="1"/>
  <c r="E194" i="1"/>
  <c r="G194" i="1"/>
  <c r="H194" i="1"/>
  <c r="J194" i="1"/>
  <c r="K194" i="1"/>
  <c r="C187" i="1"/>
  <c r="E187" i="1"/>
  <c r="G187" i="1"/>
  <c r="H187" i="1"/>
  <c r="J187" i="1"/>
  <c r="K187" i="1"/>
  <c r="C173" i="1"/>
  <c r="E173" i="1"/>
  <c r="G173" i="1"/>
  <c r="J173" i="1"/>
  <c r="K173" i="1"/>
  <c r="C164" i="1"/>
  <c r="E164" i="1"/>
  <c r="G164" i="1"/>
  <c r="H164" i="1"/>
  <c r="K164" i="1"/>
  <c r="C161" i="1"/>
  <c r="G161" i="1"/>
  <c r="H161" i="1"/>
  <c r="J161" i="1"/>
  <c r="K161" i="1"/>
  <c r="E120" i="1"/>
  <c r="J120" i="1"/>
  <c r="K120" i="1"/>
  <c r="G113" i="1"/>
  <c r="H113" i="1"/>
  <c r="B113" i="1"/>
  <c r="C99" i="1"/>
  <c r="E99" i="1"/>
  <c r="G99" i="1"/>
  <c r="H99" i="1"/>
  <c r="J99" i="1"/>
  <c r="K99" i="1"/>
  <c r="C92" i="1"/>
  <c r="G92" i="1"/>
  <c r="H92" i="1"/>
  <c r="J92" i="1"/>
  <c r="K92" i="1"/>
  <c r="C476" i="1"/>
  <c r="D476" i="1"/>
  <c r="E83" i="1"/>
  <c r="E476" i="1" s="1"/>
  <c r="G83" i="1"/>
  <c r="G476" i="1" s="1"/>
  <c r="H83" i="1"/>
  <c r="H476" i="1" s="1"/>
  <c r="J83" i="1"/>
  <c r="J476" i="1" s="1"/>
  <c r="K83" i="1"/>
  <c r="K476" i="1" s="1"/>
  <c r="C77" i="1"/>
  <c r="E77" i="1"/>
  <c r="G77" i="1"/>
  <c r="H77" i="1"/>
  <c r="J77" i="1"/>
  <c r="K77" i="1"/>
  <c r="C67" i="1"/>
  <c r="E67" i="1"/>
  <c r="G67" i="1"/>
  <c r="H67" i="1"/>
  <c r="J67" i="1"/>
  <c r="K67" i="1"/>
  <c r="E61" i="1"/>
  <c r="G61" i="1"/>
  <c r="H61" i="1"/>
  <c r="J61" i="1"/>
  <c r="K61" i="1"/>
  <c r="C50" i="1"/>
  <c r="E50" i="1"/>
  <c r="G50" i="1"/>
  <c r="H50" i="1"/>
  <c r="J50" i="1"/>
  <c r="K50" i="1"/>
  <c r="I11" i="1"/>
  <c r="I12" i="1"/>
  <c r="I13" i="1"/>
  <c r="I14" i="1"/>
  <c r="I15" i="1"/>
  <c r="I16" i="1"/>
  <c r="I17" i="1"/>
  <c r="I18" i="1"/>
  <c r="I19" i="1"/>
  <c r="I20" i="1"/>
  <c r="I24" i="1"/>
  <c r="I25" i="1"/>
  <c r="I26" i="1"/>
  <c r="I27" i="1"/>
  <c r="I28" i="1"/>
  <c r="I29" i="1"/>
  <c r="I30" i="1"/>
  <c r="I31" i="1"/>
  <c r="I32" i="1"/>
  <c r="I33" i="1"/>
  <c r="I37" i="1"/>
  <c r="I38" i="1"/>
  <c r="I39" i="1"/>
  <c r="I40" i="1"/>
  <c r="I41" i="1"/>
  <c r="I42" i="1"/>
  <c r="I43" i="1"/>
  <c r="I44" i="1"/>
  <c r="I45" i="1"/>
  <c r="I46" i="1"/>
  <c r="F11" i="1"/>
  <c r="F12" i="1"/>
  <c r="F13" i="1"/>
  <c r="F14" i="1"/>
  <c r="F15" i="1"/>
  <c r="F16" i="1"/>
  <c r="F17" i="1"/>
  <c r="F18" i="1"/>
  <c r="F19" i="1"/>
  <c r="F20" i="1"/>
  <c r="F22" i="1"/>
  <c r="F23" i="1"/>
  <c r="F24" i="1"/>
  <c r="F25" i="1"/>
  <c r="F26" i="1"/>
  <c r="F27" i="1"/>
  <c r="F28" i="1"/>
  <c r="F29" i="1"/>
  <c r="F30" i="1"/>
  <c r="F31" i="1"/>
  <c r="F32" i="1"/>
  <c r="F33" i="1"/>
  <c r="F37" i="1"/>
  <c r="F38" i="1"/>
  <c r="F39" i="1"/>
  <c r="F40" i="1"/>
  <c r="F41" i="1"/>
  <c r="F42" i="1"/>
  <c r="F43" i="1"/>
  <c r="F44" i="1"/>
  <c r="F45" i="1"/>
  <c r="C36" i="1"/>
  <c r="C35" i="1" s="1"/>
  <c r="C34" i="1" s="1"/>
  <c r="E36" i="1"/>
  <c r="H36" i="1"/>
  <c r="H35" i="1" s="1"/>
  <c r="H34" i="1" s="1"/>
  <c r="J36" i="1"/>
  <c r="J35" i="1" s="1"/>
  <c r="J34" i="1" s="1"/>
  <c r="K36" i="1"/>
  <c r="K35" i="1" s="1"/>
  <c r="K34" i="1" s="1"/>
  <c r="C21" i="1"/>
  <c r="E21" i="1"/>
  <c r="G21" i="1"/>
  <c r="H21" i="1"/>
  <c r="J21" i="1"/>
  <c r="K21" i="1"/>
  <c r="C10" i="1"/>
  <c r="E10" i="1"/>
  <c r="G10" i="1"/>
  <c r="H10" i="1"/>
  <c r="J10" i="1"/>
  <c r="K10" i="1"/>
  <c r="B7" i="1"/>
  <c r="C7" i="1" s="1"/>
  <c r="D7" i="1" s="1"/>
  <c r="E7" i="1" s="1"/>
  <c r="F7" i="1" s="1"/>
  <c r="G7" i="1" s="1"/>
  <c r="H7" i="1" s="1"/>
  <c r="I7" i="1" s="1"/>
  <c r="J7" i="1" s="1"/>
  <c r="K7" i="1" s="1"/>
  <c r="L7" i="1" s="1"/>
  <c r="M7" i="1" s="1"/>
  <c r="N7" i="1" s="1"/>
  <c r="B474" i="1"/>
  <c r="B450" i="1"/>
  <c r="B446" i="1" s="1"/>
  <c r="B402" i="1"/>
  <c r="H363" i="1"/>
  <c r="B363" i="1"/>
  <c r="B319" i="1"/>
  <c r="B291" i="1"/>
  <c r="B477" i="1"/>
  <c r="H226" i="1"/>
  <c r="F226" i="1" s="1"/>
  <c r="L226" i="1" s="1"/>
  <c r="M226" i="1" s="1"/>
  <c r="H225" i="1"/>
  <c r="F225" i="1" s="1"/>
  <c r="L225" i="1" s="1"/>
  <c r="M225" i="1" s="1"/>
  <c r="H224" i="1"/>
  <c r="F224" i="1" s="1"/>
  <c r="L224" i="1" s="1"/>
  <c r="M224" i="1" s="1"/>
  <c r="H223" i="1"/>
  <c r="F223" i="1" s="1"/>
  <c r="L223" i="1" s="1"/>
  <c r="M223" i="1" s="1"/>
  <c r="H222" i="1"/>
  <c r="F222" i="1" s="1"/>
  <c r="L222" i="1" s="1"/>
  <c r="M222" i="1" s="1"/>
  <c r="H221" i="1"/>
  <c r="F221" i="1" s="1"/>
  <c r="L221" i="1" s="1"/>
  <c r="M221" i="1" s="1"/>
  <c r="H220" i="1"/>
  <c r="F220" i="1" s="1"/>
  <c r="L220" i="1" s="1"/>
  <c r="M220" i="1" s="1"/>
  <c r="H219" i="1"/>
  <c r="F219" i="1" s="1"/>
  <c r="L219" i="1" s="1"/>
  <c r="M219" i="1" s="1"/>
  <c r="H218" i="1"/>
  <c r="F218" i="1" s="1"/>
  <c r="L218" i="1" s="1"/>
  <c r="M218" i="1" s="1"/>
  <c r="H217" i="1"/>
  <c r="F217" i="1" s="1"/>
  <c r="L217" i="1" s="1"/>
  <c r="M217" i="1" s="1"/>
  <c r="H216" i="1"/>
  <c r="F216" i="1" s="1"/>
  <c r="L216" i="1" s="1"/>
  <c r="M216" i="1" s="1"/>
  <c r="H215" i="1"/>
  <c r="F215" i="1" s="1"/>
  <c r="L215" i="1" s="1"/>
  <c r="M215" i="1" s="1"/>
  <c r="B199" i="1"/>
  <c r="B194" i="1"/>
  <c r="B187" i="1"/>
  <c r="B173" i="1"/>
  <c r="B164" i="1"/>
  <c r="B99" i="1"/>
  <c r="B92" i="1"/>
  <c r="B83" i="1"/>
  <c r="B476" i="1" s="1"/>
  <c r="B77" i="1"/>
  <c r="B50" i="1"/>
  <c r="B36" i="1"/>
  <c r="B35" i="1" s="1"/>
  <c r="B34" i="1" s="1"/>
  <c r="B21" i="1"/>
  <c r="B10" i="1"/>
  <c r="C49" i="1" l="1"/>
  <c r="C443" i="1" s="1"/>
  <c r="C475" i="1" s="1"/>
  <c r="L75" i="1"/>
  <c r="F164" i="1"/>
  <c r="G49" i="1"/>
  <c r="E35" i="1"/>
  <c r="E34" i="1" s="1"/>
  <c r="E9" i="1"/>
  <c r="M75" i="1"/>
  <c r="M142" i="1"/>
  <c r="M141" i="1"/>
  <c r="K477" i="1"/>
  <c r="H477" i="1"/>
  <c r="F477" i="1" s="1"/>
  <c r="E49" i="1"/>
  <c r="E443" i="1" s="1"/>
  <c r="E475" i="1" s="1"/>
  <c r="D443" i="1"/>
  <c r="H49" i="1"/>
  <c r="H443" i="1" s="1"/>
  <c r="H475" i="1" s="1"/>
  <c r="M100" i="1"/>
  <c r="M107" i="1" s="1"/>
  <c r="L107" i="1"/>
  <c r="I363" i="1"/>
  <c r="B457" i="1"/>
  <c r="F363" i="1"/>
  <c r="J9" i="1"/>
  <c r="J473" i="1" s="1"/>
  <c r="I34" i="1"/>
  <c r="I319" i="1"/>
  <c r="I450" i="1"/>
  <c r="F450" i="1"/>
  <c r="I461" i="1"/>
  <c r="I50" i="1"/>
  <c r="I346" i="1"/>
  <c r="F461" i="1"/>
  <c r="I459" i="1"/>
  <c r="I77" i="1"/>
  <c r="F77" i="1"/>
  <c r="I92" i="1"/>
  <c r="F92" i="1"/>
  <c r="I120" i="1"/>
  <c r="F120" i="1"/>
  <c r="I164" i="1"/>
  <c r="I187" i="1"/>
  <c r="F187" i="1"/>
  <c r="I199" i="1"/>
  <c r="F199" i="1"/>
  <c r="F346" i="1"/>
  <c r="F459" i="1"/>
  <c r="G456" i="1"/>
  <c r="F50" i="1"/>
  <c r="J457" i="1"/>
  <c r="I61" i="1"/>
  <c r="G457" i="1"/>
  <c r="F61" i="1"/>
  <c r="D457" i="1"/>
  <c r="I256" i="1"/>
  <c r="F256" i="1"/>
  <c r="K456" i="1"/>
  <c r="E456" i="1"/>
  <c r="C456" i="1"/>
  <c r="K457" i="1"/>
  <c r="H457" i="1"/>
  <c r="E457" i="1"/>
  <c r="C457" i="1"/>
  <c r="I67" i="1"/>
  <c r="F67" i="1"/>
  <c r="I83" i="1"/>
  <c r="I476" i="1" s="1"/>
  <c r="F83" i="1"/>
  <c r="F476" i="1" s="1"/>
  <c r="I99" i="1"/>
  <c r="F99" i="1"/>
  <c r="I113" i="1"/>
  <c r="F113" i="1"/>
  <c r="I161" i="1"/>
  <c r="F161" i="1"/>
  <c r="I173" i="1"/>
  <c r="F173" i="1"/>
  <c r="I194" i="1"/>
  <c r="F194" i="1"/>
  <c r="I227" i="1"/>
  <c r="F227" i="1"/>
  <c r="I291" i="1"/>
  <c r="F291" i="1"/>
  <c r="F319" i="1"/>
  <c r="I402" i="1"/>
  <c r="F402" i="1"/>
  <c r="I408" i="1"/>
  <c r="F408" i="1"/>
  <c r="I414" i="1"/>
  <c r="F414" i="1"/>
  <c r="I447" i="1"/>
  <c r="F447" i="1"/>
  <c r="I460" i="1"/>
  <c r="F460" i="1"/>
  <c r="I458" i="1"/>
  <c r="F458" i="1"/>
  <c r="I474" i="1"/>
  <c r="F474" i="1"/>
  <c r="I468" i="1"/>
  <c r="F468" i="1"/>
  <c r="J456" i="1"/>
  <c r="H456" i="1"/>
  <c r="D456" i="1"/>
  <c r="K446" i="1"/>
  <c r="G446" i="1"/>
  <c r="E446" i="1"/>
  <c r="C446" i="1"/>
  <c r="G9" i="1"/>
  <c r="G473" i="1" s="1"/>
  <c r="J446" i="1"/>
  <c r="H446" i="1"/>
  <c r="D446" i="1"/>
  <c r="K9" i="1"/>
  <c r="K473" i="1" s="1"/>
  <c r="C9" i="1"/>
  <c r="C473" i="1" s="1"/>
  <c r="I21" i="1"/>
  <c r="K443" i="1"/>
  <c r="K475" i="1" s="1"/>
  <c r="J49" i="1"/>
  <c r="I10" i="1"/>
  <c r="I36" i="1"/>
  <c r="L46" i="1"/>
  <c r="M46" i="1" s="1"/>
  <c r="L44" i="1"/>
  <c r="M44" i="1" s="1"/>
  <c r="L42" i="1"/>
  <c r="M42" i="1" s="1"/>
  <c r="L40" i="1"/>
  <c r="M40" i="1" s="1"/>
  <c r="L38" i="1"/>
  <c r="M38" i="1" s="1"/>
  <c r="L33" i="1"/>
  <c r="M33" i="1" s="1"/>
  <c r="L31" i="1"/>
  <c r="M31" i="1" s="1"/>
  <c r="L29" i="1"/>
  <c r="M29" i="1" s="1"/>
  <c r="L27" i="1"/>
  <c r="M27" i="1" s="1"/>
  <c r="L25" i="1"/>
  <c r="M25" i="1" s="1"/>
  <c r="L23" i="1"/>
  <c r="M23" i="1" s="1"/>
  <c r="L20" i="1"/>
  <c r="M20" i="1" s="1"/>
  <c r="L18" i="1"/>
  <c r="M18" i="1" s="1"/>
  <c r="L16" i="1"/>
  <c r="M16" i="1" s="1"/>
  <c r="L14" i="1"/>
  <c r="M14" i="1" s="1"/>
  <c r="L12" i="1"/>
  <c r="M12" i="1" s="1"/>
  <c r="F21" i="1"/>
  <c r="L45" i="1"/>
  <c r="M45" i="1" s="1"/>
  <c r="L43" i="1"/>
  <c r="M43" i="1" s="1"/>
  <c r="L41" i="1"/>
  <c r="M41" i="1" s="1"/>
  <c r="L39" i="1"/>
  <c r="M39" i="1" s="1"/>
  <c r="L37" i="1"/>
  <c r="M37" i="1" s="1"/>
  <c r="L32" i="1"/>
  <c r="M32" i="1" s="1"/>
  <c r="L30" i="1"/>
  <c r="M30" i="1" s="1"/>
  <c r="L28" i="1"/>
  <c r="M28" i="1" s="1"/>
  <c r="L26" i="1"/>
  <c r="M26" i="1" s="1"/>
  <c r="L24" i="1"/>
  <c r="M24" i="1" s="1"/>
  <c r="L22" i="1"/>
  <c r="M22" i="1" s="1"/>
  <c r="L19" i="1"/>
  <c r="M19" i="1" s="1"/>
  <c r="L17" i="1"/>
  <c r="M17" i="1" s="1"/>
  <c r="L15" i="1"/>
  <c r="M15" i="1" s="1"/>
  <c r="L13" i="1"/>
  <c r="M13" i="1" s="1"/>
  <c r="L11" i="1"/>
  <c r="M11" i="1" s="1"/>
  <c r="H9" i="1"/>
  <c r="F36" i="1"/>
  <c r="F10" i="1"/>
  <c r="D473" i="1"/>
  <c r="I35" i="1"/>
  <c r="B9" i="1"/>
  <c r="B473" i="1" s="1"/>
  <c r="B227" i="1"/>
  <c r="B49" i="1" s="1"/>
  <c r="B456" i="1"/>
  <c r="K8" i="1" l="1"/>
  <c r="K47" i="1" s="1"/>
  <c r="F35" i="1"/>
  <c r="L35" i="1" s="1"/>
  <c r="M35" i="1" s="1"/>
  <c r="G8" i="1"/>
  <c r="G47" i="1" s="1"/>
  <c r="F34" i="1"/>
  <c r="L34" i="1" s="1"/>
  <c r="M34" i="1" s="1"/>
  <c r="J466" i="1"/>
  <c r="E473" i="1"/>
  <c r="E465" i="1"/>
  <c r="B443" i="1"/>
  <c r="B475" i="1" s="1"/>
  <c r="L363" i="1"/>
  <c r="M363" i="1" s="1"/>
  <c r="C8" i="1"/>
  <c r="C47" i="1" s="1"/>
  <c r="I477" i="1"/>
  <c r="B8" i="1"/>
  <c r="B47" i="1" s="1"/>
  <c r="I9" i="1"/>
  <c r="L291" i="1"/>
  <c r="M291" i="1" s="1"/>
  <c r="E8" i="1"/>
  <c r="E47" i="1" s="1"/>
  <c r="J8" i="1"/>
  <c r="J47" i="1" s="1"/>
  <c r="I47" i="1" s="1"/>
  <c r="L10" i="1"/>
  <c r="M10" i="1" s="1"/>
  <c r="J465" i="1"/>
  <c r="L319" i="1"/>
  <c r="M319" i="1" s="1"/>
  <c r="L50" i="1"/>
  <c r="M50" i="1" s="1"/>
  <c r="L450" i="1"/>
  <c r="M450" i="1" s="1"/>
  <c r="F9" i="1"/>
  <c r="H473" i="1"/>
  <c r="F473" i="1" s="1"/>
  <c r="K465" i="1"/>
  <c r="H466" i="1"/>
  <c r="D465" i="1"/>
  <c r="G466" i="1"/>
  <c r="L459" i="1"/>
  <c r="M459" i="1" s="1"/>
  <c r="L346" i="1"/>
  <c r="M346" i="1" s="1"/>
  <c r="I473" i="1"/>
  <c r="E466" i="1"/>
  <c r="K466" i="1"/>
  <c r="I466" i="1" s="1"/>
  <c r="C465" i="1"/>
  <c r="G465" i="1"/>
  <c r="D466" i="1"/>
  <c r="L461" i="1"/>
  <c r="M461" i="1" s="1"/>
  <c r="C466" i="1"/>
  <c r="H465" i="1"/>
  <c r="L21" i="1"/>
  <c r="M21" i="1" s="1"/>
  <c r="I456" i="1"/>
  <c r="L474" i="1"/>
  <c r="M474" i="1" s="1"/>
  <c r="L67" i="1"/>
  <c r="L199" i="1"/>
  <c r="M199" i="1" s="1"/>
  <c r="L414" i="1"/>
  <c r="M414" i="1" s="1"/>
  <c r="L161" i="1"/>
  <c r="M161" i="1" s="1"/>
  <c r="L460" i="1"/>
  <c r="M460" i="1" s="1"/>
  <c r="L402" i="1"/>
  <c r="M402" i="1" s="1"/>
  <c r="L194" i="1"/>
  <c r="M194" i="1" s="1"/>
  <c r="L99" i="1"/>
  <c r="M99" i="1" s="1"/>
  <c r="L187" i="1"/>
  <c r="M187" i="1" s="1"/>
  <c r="L164" i="1"/>
  <c r="M164" i="1" s="1"/>
  <c r="L120" i="1"/>
  <c r="M120" i="1" s="1"/>
  <c r="L92" i="1"/>
  <c r="M92" i="1" s="1"/>
  <c r="L77" i="1"/>
  <c r="M77" i="1" s="1"/>
  <c r="I446" i="1"/>
  <c r="F446" i="1"/>
  <c r="L458" i="1"/>
  <c r="M458" i="1" s="1"/>
  <c r="L447" i="1"/>
  <c r="M447" i="1" s="1"/>
  <c r="L408" i="1"/>
  <c r="M408" i="1" s="1"/>
  <c r="L227" i="1"/>
  <c r="M227" i="1" s="1"/>
  <c r="L173" i="1"/>
  <c r="M173" i="1" s="1"/>
  <c r="L113" i="1"/>
  <c r="M113" i="1" s="1"/>
  <c r="L83" i="1"/>
  <c r="L476" i="1" s="1"/>
  <c r="L61" i="1"/>
  <c r="M61" i="1" s="1"/>
  <c r="F456" i="1"/>
  <c r="L468" i="1"/>
  <c r="M468" i="1" s="1"/>
  <c r="L256" i="1"/>
  <c r="M256" i="1" s="1"/>
  <c r="F457" i="1"/>
  <c r="I457" i="1"/>
  <c r="J443" i="1"/>
  <c r="I49" i="1"/>
  <c r="G443" i="1"/>
  <c r="F49" i="1"/>
  <c r="H8" i="1"/>
  <c r="H47" i="1" s="1"/>
  <c r="L36" i="1"/>
  <c r="M36" i="1" s="1"/>
  <c r="K444" i="1"/>
  <c r="K464" i="1" s="1"/>
  <c r="F47" i="1" l="1"/>
  <c r="L47" i="1" s="1"/>
  <c r="M47" i="1" s="1"/>
  <c r="I465" i="1"/>
  <c r="F466" i="1"/>
  <c r="L466" i="1" s="1"/>
  <c r="M466" i="1" s="1"/>
  <c r="L477" i="1"/>
  <c r="M477" i="1" s="1"/>
  <c r="I8" i="1"/>
  <c r="M83" i="1"/>
  <c r="M476" i="1" s="1"/>
  <c r="C444" i="1"/>
  <c r="C464" i="1" s="1"/>
  <c r="L9" i="1"/>
  <c r="M9" i="1" s="1"/>
  <c r="M67" i="1"/>
  <c r="B444" i="1"/>
  <c r="B464" i="1" s="1"/>
  <c r="E444" i="1"/>
  <c r="E464" i="1" s="1"/>
  <c r="D444" i="1"/>
  <c r="D464" i="1" s="1"/>
  <c r="L456" i="1"/>
  <c r="M456" i="1" s="1"/>
  <c r="G444" i="1"/>
  <c r="G464" i="1" s="1"/>
  <c r="G475" i="1"/>
  <c r="F475" i="1" s="1"/>
  <c r="F465" i="1"/>
  <c r="L465" i="1" s="1"/>
  <c r="M465" i="1" s="1"/>
  <c r="H444" i="1"/>
  <c r="H464" i="1" s="1"/>
  <c r="L473" i="1"/>
  <c r="M473" i="1" s="1"/>
  <c r="L457" i="1"/>
  <c r="M457" i="1" s="1"/>
  <c r="L446" i="1"/>
  <c r="M446" i="1" s="1"/>
  <c r="F443" i="1"/>
  <c r="D475" i="1"/>
  <c r="J475" i="1"/>
  <c r="I475" i="1" s="1"/>
  <c r="I443" i="1"/>
  <c r="J444" i="1"/>
  <c r="L49" i="1"/>
  <c r="M49" i="1" s="1"/>
  <c r="F8" i="1"/>
  <c r="L8" i="1" l="1"/>
  <c r="M8" i="1" s="1"/>
  <c r="F464" i="1"/>
  <c r="F444" i="1"/>
  <c r="L443" i="1"/>
  <c r="M443" i="1" s="1"/>
  <c r="L475" i="1"/>
  <c r="M475" i="1" s="1"/>
  <c r="I444" i="1"/>
  <c r="J464" i="1"/>
  <c r="I464" i="1" s="1"/>
  <c r="L464" i="1" l="1"/>
  <c r="M464" i="1" s="1"/>
  <c r="L444" i="1"/>
  <c r="M444" i="1" s="1"/>
  <c r="B465" i="1"/>
  <c r="B466" i="1" l="1"/>
</calcChain>
</file>

<file path=xl/sharedStrings.xml><?xml version="1.0" encoding="utf-8"?>
<sst xmlns="http://schemas.openxmlformats.org/spreadsheetml/2006/main" count="433" uniqueCount="290">
  <si>
    <t>ПОКАЗАТЕЛИ</t>
  </si>
  <si>
    <t>ДОХОДЫ БЮДЖЕТА</t>
  </si>
  <si>
    <t>НАЛОГОВЫЕ И НЕНАЛОГОВЫЕ ДОХОДЫ</t>
  </si>
  <si>
    <t>Налоговые доходы</t>
  </si>
  <si>
    <t>Налог на доходы физических лиц</t>
  </si>
  <si>
    <t>в том числе по доп. диф. нормативу отчислений НДФЛ</t>
  </si>
  <si>
    <t>Акцизы</t>
  </si>
  <si>
    <t>Единый налог на вмененный доход</t>
  </si>
  <si>
    <t>Единый сельскохозяйственный налог</t>
  </si>
  <si>
    <t>Налог, взимаемый в связи с применением патентной системы налогообложения</t>
  </si>
  <si>
    <t>Налог на имущество физических лиц</t>
  </si>
  <si>
    <t>Земельный налог</t>
  </si>
  <si>
    <t>Госпошлина</t>
  </si>
  <si>
    <t>Прочие налоговые доходы</t>
  </si>
  <si>
    <t>Неналоговые доходы, в том числе:</t>
  </si>
  <si>
    <t>Доходы от арендной платы за землю</t>
  </si>
  <si>
    <t xml:space="preserve">Доходы от сдачи в аренду имущества </t>
  </si>
  <si>
    <t>Платежи от государственных и муниципальных унитарных предприятий</t>
  </si>
  <si>
    <t xml:space="preserve">Прочие доходы от использования имущества и прав, находящихся в государственной и муниципальной собственности </t>
  </si>
  <si>
    <t>Плата за негативное воздействие на окружающую среду</t>
  </si>
  <si>
    <t>Доходы от оказания платных услуг и компенсации затрат государства</t>
  </si>
  <si>
    <t>Доходы от продажи квартир</t>
  </si>
  <si>
    <t>Доходы от реализации имущества находящегося в государственной и муниципальной собственности</t>
  </si>
  <si>
    <t>Доходы от продажи земельных участков, находящихся в государственной и муниципальной собственности</t>
  </si>
  <si>
    <t>Административные платежи и сборы</t>
  </si>
  <si>
    <t>Штрафы, санкции, возмещение ущерба</t>
  </si>
  <si>
    <t xml:space="preserve">Прочие неналоговые доходы </t>
  </si>
  <si>
    <t>БЕЗВОЗМЕЗДНЫЕ ПОСТУПЛЕНИЯ</t>
  </si>
  <si>
    <t xml:space="preserve">БЕЗВОЗМЕЗДНЫЕ ПОСТУПЛЕНИЯ ОТ ДРУГИХ БЮДЖЕТОВ БЮДЖЕТНОЙ СИСТЕМЫ </t>
  </si>
  <si>
    <t>Дотации, в т.ч.:</t>
  </si>
  <si>
    <t>на выравнивание бюджетной обеспеченности</t>
  </si>
  <si>
    <t>на поддержку мер по обеспечению сбалансированности бюджетов</t>
  </si>
  <si>
    <t>прочие дотации</t>
  </si>
  <si>
    <t>Субсидии</t>
  </si>
  <si>
    <t>Субвенции</t>
  </si>
  <si>
    <t>Иные межбюджетные трансферты</t>
  </si>
  <si>
    <t>в том числе из бюджетов поселений на исполнение передаваемых полномочий</t>
  </si>
  <si>
    <t>Прочие безвозмездные поступления</t>
  </si>
  <si>
    <t>Доходы от возврата остатков межбюджетных трансфертов, имеющих целевое назначение, прошлых лет</t>
  </si>
  <si>
    <t>Возврат остатков МБТ прошлых лет</t>
  </si>
  <si>
    <t>ИТОГО ДОХОДОВ</t>
  </si>
  <si>
    <t>РАСХОДЫ БЮДЖЕТА</t>
  </si>
  <si>
    <t>Расшифровка по видам расходов</t>
  </si>
  <si>
    <r>
      <rPr>
        <b/>
        <sz val="10"/>
        <rFont val="Times New Roman"/>
        <family val="1"/>
        <charset val="204"/>
      </rPr>
      <t>111</t>
    </r>
    <r>
      <rPr>
        <sz val="10"/>
        <rFont val="Times New Roman"/>
        <family val="1"/>
        <charset val="204"/>
      </rPr>
      <t xml:space="preserve"> - Фонд оплаты труда учреждений</t>
    </r>
  </si>
  <si>
    <t>Управление культуры</t>
  </si>
  <si>
    <t>Управление образования</t>
  </si>
  <si>
    <t>ЕДДС</t>
  </si>
  <si>
    <t>Централизованная бухгалтерия администрации</t>
  </si>
  <si>
    <t>в т. ч. за счет МБТ из обл бюджета (субсидии, субвенции, иные)</t>
  </si>
  <si>
    <r>
      <rPr>
        <b/>
        <sz val="10"/>
        <rFont val="Times New Roman"/>
        <family val="1"/>
        <charset val="204"/>
      </rPr>
      <t>112</t>
    </r>
    <r>
      <rPr>
        <sz val="10"/>
        <rFont val="Times New Roman"/>
        <family val="1"/>
        <charset val="204"/>
      </rPr>
      <t xml:space="preserve"> - Иные выплаты персоналу учреждений, за исключением фонда оплаты труда</t>
    </r>
  </si>
  <si>
    <t>в том числе расходы по МСУ</t>
  </si>
  <si>
    <r>
      <rPr>
        <b/>
        <sz val="10"/>
        <rFont val="Times New Roman"/>
        <family val="1"/>
        <charset val="204"/>
      </rPr>
      <t>113</t>
    </r>
    <r>
      <rPr>
        <sz val="10"/>
        <rFont val="Times New Roman"/>
        <family val="1"/>
        <charset val="204"/>
      </rPr>
      <t xml:space="preserve"> - Иные выплаты, за исключением фонда оплаты труда учреждений, лицам, привлекаемым согласно законодательству для выполнения отдельных полномочий</t>
    </r>
  </si>
  <si>
    <r>
      <rPr>
        <b/>
        <sz val="10"/>
        <rFont val="Times New Roman"/>
        <family val="1"/>
        <charset val="204"/>
      </rPr>
      <t>119</t>
    </r>
    <r>
      <rPr>
        <sz val="10"/>
        <rFont val="Times New Roman"/>
        <family val="1"/>
        <charset val="204"/>
      </rPr>
      <t xml:space="preserve"> - Взносы по обязательному социальному страхованию на выплаты по оплате труда работников и иные выплаты работникам учреждений</t>
    </r>
  </si>
  <si>
    <r>
      <rPr>
        <b/>
        <sz val="10"/>
        <rFont val="Times New Roman"/>
        <family val="1"/>
        <charset val="204"/>
      </rPr>
      <t>121</t>
    </r>
    <r>
      <rPr>
        <sz val="10"/>
        <rFont val="Times New Roman"/>
        <family val="1"/>
        <charset val="204"/>
      </rPr>
      <t xml:space="preserve"> - Фонд оплаты труда государственных (муниципальных) органов</t>
    </r>
  </si>
  <si>
    <t>Районный Совет</t>
  </si>
  <si>
    <t>Администрация</t>
  </si>
  <si>
    <t>финансовое управление</t>
  </si>
  <si>
    <t>Контрольно-счетная палата</t>
  </si>
  <si>
    <r>
      <rPr>
        <b/>
        <sz val="10"/>
        <rFont val="Times New Roman"/>
        <family val="1"/>
        <charset val="204"/>
      </rPr>
      <t>122</t>
    </r>
    <r>
      <rPr>
        <sz val="10"/>
        <rFont val="Times New Roman"/>
        <family val="1"/>
        <charset val="204"/>
      </rPr>
      <t xml:space="preserve"> - Иные выплаты персоналу государственных (муниципальных) органов, за исключением фонда оплаты труда</t>
    </r>
  </si>
  <si>
    <t>расшифровать по видам и суммам</t>
  </si>
  <si>
    <t>прочие выплаты (санкур, ...)</t>
  </si>
  <si>
    <t>компенсация за использование личного транспорта</t>
  </si>
  <si>
    <t>Совет</t>
  </si>
  <si>
    <t xml:space="preserve">КСП </t>
  </si>
  <si>
    <t xml:space="preserve">администрация </t>
  </si>
  <si>
    <t>аппарат управления культуры</t>
  </si>
  <si>
    <t>комитет по имуществу</t>
  </si>
  <si>
    <r>
      <rPr>
        <b/>
        <sz val="10"/>
        <rFont val="Times New Roman"/>
        <family val="1"/>
        <charset val="204"/>
      </rPr>
      <t>123</t>
    </r>
    <r>
      <rPr>
        <sz val="10"/>
        <rFont val="Times New Roman"/>
        <family val="1"/>
        <charset val="204"/>
      </rPr>
      <t xml:space="preserve"> - 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  </r>
  </si>
  <si>
    <r>
      <rPr>
        <b/>
        <sz val="10"/>
        <rFont val="Times New Roman"/>
        <family val="1"/>
        <charset val="204"/>
      </rPr>
      <t>129</t>
    </r>
    <r>
      <rPr>
        <sz val="10"/>
        <rFont val="Times New Roman"/>
        <family val="1"/>
        <charset val="204"/>
      </rPr>
      <t xml:space="preserve"> -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</r>
  </si>
  <si>
    <r>
      <rPr>
        <b/>
        <sz val="10"/>
        <rFont val="Times New Roman"/>
        <family val="1"/>
        <charset val="204"/>
      </rPr>
      <t>241</t>
    </r>
    <r>
      <rPr>
        <sz val="10"/>
        <rFont val="Times New Roman"/>
        <family val="1"/>
        <charset val="204"/>
      </rPr>
      <t>-Научно-исследовательские и опытно-конструкторские работы</t>
    </r>
  </si>
  <si>
    <r>
      <rPr>
        <b/>
        <sz val="10"/>
        <rFont val="Times New Roman"/>
        <family val="1"/>
        <charset val="204"/>
      </rPr>
      <t>242</t>
    </r>
    <r>
      <rPr>
        <sz val="10"/>
        <rFont val="Times New Roman"/>
        <family val="1"/>
        <charset val="204"/>
      </rPr>
      <t xml:space="preserve"> - Закупка товаров, работ, услуг в сфере информационно-коммуникационных технологий</t>
    </r>
  </si>
  <si>
    <r>
      <rPr>
        <b/>
        <sz val="10"/>
        <rFont val="Times New Roman"/>
        <family val="1"/>
        <charset val="204"/>
      </rPr>
      <t>243</t>
    </r>
    <r>
      <rPr>
        <sz val="10"/>
        <rFont val="Times New Roman"/>
        <family val="1"/>
        <charset val="204"/>
      </rPr>
      <t xml:space="preserve"> - Закупка товаров, работ, услуг в целях капитального ремонта государственного (муниципального) имущества</t>
    </r>
  </si>
  <si>
    <t>работы, услуги по содержанию имущества  (подготовка объектов ЖКХ к зиме)</t>
  </si>
  <si>
    <t>прочие работы, услуги</t>
  </si>
  <si>
    <t>увеличение стоимости материальных запасов</t>
  </si>
  <si>
    <r>
      <rPr>
        <b/>
        <sz val="10"/>
        <rFont val="Times New Roman"/>
        <family val="1"/>
        <charset val="204"/>
      </rPr>
      <t xml:space="preserve">244 </t>
    </r>
    <r>
      <rPr>
        <sz val="10"/>
        <rFont val="Times New Roman"/>
        <family val="1"/>
        <charset val="204"/>
      </rPr>
      <t>- Прочая закупка товаров, работ и услуг для обеспечения государственных (муниципальных) нужд</t>
    </r>
  </si>
  <si>
    <t>услуги связи</t>
  </si>
  <si>
    <t>транспортные услуги</t>
  </si>
  <si>
    <t>коммунальные услуги</t>
  </si>
  <si>
    <t>арендная плата за пользование имуществом</t>
  </si>
  <si>
    <t>работы, услуги по содержанию имущества</t>
  </si>
  <si>
    <t>прочие расходы</t>
  </si>
  <si>
    <t>увеличение стоимости основных средств</t>
  </si>
  <si>
    <t>Совет народных депутатов</t>
  </si>
  <si>
    <r>
      <rPr>
        <b/>
        <sz val="10"/>
        <rFont val="Times New Roman"/>
        <family val="1"/>
        <charset val="204"/>
      </rPr>
      <t>312</t>
    </r>
    <r>
      <rPr>
        <sz val="10"/>
        <rFont val="Times New Roman"/>
        <family val="1"/>
        <charset val="204"/>
      </rPr>
      <t xml:space="preserve"> - Иные пенсии, социальные доплаты к пенсиям</t>
    </r>
  </si>
  <si>
    <t>расшифровать по видам пенсий, пособий и суммам</t>
  </si>
  <si>
    <t>пенсии, пособия, выплачиваемые организациями сектора государственного управления</t>
  </si>
  <si>
    <r>
      <rPr>
        <b/>
        <sz val="10"/>
        <rFont val="Times New Roman"/>
        <family val="1"/>
        <charset val="204"/>
      </rPr>
      <t>313</t>
    </r>
    <r>
      <rPr>
        <sz val="10"/>
        <rFont val="Times New Roman"/>
        <family val="1"/>
        <charset val="204"/>
      </rPr>
      <t xml:space="preserve"> - Пособия, компенсации, меры социальной поддержки по публичным нормативным обязательствам</t>
    </r>
  </si>
  <si>
    <t>пенсии, пособия, выплачиваемые организациями сектора государственного управления (выплаты приемным семьям, единовременное пособие при устройстве ребенка в семью)</t>
  </si>
  <si>
    <t>выплаты приемным семьям, опекунам</t>
  </si>
  <si>
    <t>субвенция на выплату единов.пособия  при устройстве детей  в семью</t>
  </si>
  <si>
    <t>субвенция на обеспеч сохранности жилых помещений, закрепл.за детьми-сиротами</t>
  </si>
  <si>
    <t>мероприятия в сфере демографич. развития</t>
  </si>
  <si>
    <r>
      <rPr>
        <b/>
        <sz val="10"/>
        <rFont val="Times New Roman"/>
        <family val="1"/>
        <charset val="204"/>
      </rPr>
      <t>321</t>
    </r>
    <r>
      <rPr>
        <sz val="10"/>
        <rFont val="Times New Roman"/>
        <family val="1"/>
        <charset val="204"/>
      </rPr>
      <t xml:space="preserve"> - Пособия, компенсации и иные социальные выплаты гражданам, кроме публичных нормативных обязательств</t>
    </r>
  </si>
  <si>
    <t>расшифровать по видам пособий и суммам</t>
  </si>
  <si>
    <t>льготы по ЖКУ пед.работникам и работникам к-ры</t>
  </si>
  <si>
    <t>обеспечение жильем молодых семей</t>
  </si>
  <si>
    <t>пенсии, пособия, выплачиваемые организациями сектора государственного управления ( доплата к государственным пенсиям)</t>
  </si>
  <si>
    <t>в том числе расходы по ОМСУ</t>
  </si>
  <si>
    <r>
      <rPr>
        <b/>
        <sz val="10"/>
        <rFont val="Times New Roman"/>
        <family val="1"/>
        <charset val="204"/>
      </rPr>
      <t>322</t>
    </r>
    <r>
      <rPr>
        <sz val="10"/>
        <rFont val="Times New Roman"/>
        <family val="1"/>
        <charset val="204"/>
      </rPr>
      <t xml:space="preserve"> - Субсидии гражданам на приобретение жилья</t>
    </r>
  </si>
  <si>
    <t>средства местного бюджета</t>
  </si>
  <si>
    <t>за счет МБТ из обл бюджета (субсидии, субвенции, иные)</t>
  </si>
  <si>
    <r>
      <rPr>
        <b/>
        <sz val="10"/>
        <rFont val="Times New Roman"/>
        <family val="1"/>
        <charset val="204"/>
      </rPr>
      <t>323</t>
    </r>
    <r>
      <rPr>
        <sz val="10"/>
        <rFont val="Times New Roman"/>
        <family val="1"/>
        <charset val="204"/>
      </rPr>
      <t xml:space="preserve"> - Приобретение товаров, работ, услуг в пользу граждан в целях их социального обеспечения</t>
    </r>
  </si>
  <si>
    <r>
      <rPr>
        <b/>
        <sz val="10"/>
        <rFont val="Times New Roman"/>
        <family val="1"/>
        <charset val="204"/>
      </rPr>
      <t>340</t>
    </r>
    <r>
      <rPr>
        <sz val="10"/>
        <rFont val="Times New Roman"/>
        <family val="1"/>
        <charset val="204"/>
      </rPr>
      <t xml:space="preserve"> - Стипендии</t>
    </r>
  </si>
  <si>
    <r>
      <rPr>
        <b/>
        <sz val="10"/>
        <rFont val="Times New Roman"/>
        <family val="1"/>
        <charset val="204"/>
      </rPr>
      <t>350</t>
    </r>
    <r>
      <rPr>
        <sz val="10"/>
        <rFont val="Times New Roman"/>
        <family val="1"/>
        <charset val="204"/>
      </rPr>
      <t xml:space="preserve"> - Премии и гранты</t>
    </r>
  </si>
  <si>
    <r>
      <rPr>
        <b/>
        <sz val="10"/>
        <rFont val="Times New Roman"/>
        <family val="1"/>
        <charset val="204"/>
      </rPr>
      <t>360</t>
    </r>
    <r>
      <rPr>
        <sz val="10"/>
        <rFont val="Times New Roman"/>
        <family val="1"/>
        <charset val="204"/>
      </rPr>
      <t xml:space="preserve"> - Иные выплаты населению</t>
    </r>
  </si>
  <si>
    <r>
      <rPr>
        <b/>
        <sz val="10"/>
        <rFont val="Times New Roman"/>
        <family val="1"/>
        <charset val="204"/>
      </rPr>
      <t xml:space="preserve">412 </t>
    </r>
    <r>
      <rPr>
        <sz val="10"/>
        <rFont val="Times New Roman"/>
        <family val="1"/>
        <charset val="204"/>
      </rPr>
      <t>- Бюджетные инвестиции на приобретение объектов недвижимого имущества в государственную (муниципальную) собственность</t>
    </r>
  </si>
  <si>
    <t>расшифровка пообъектно</t>
  </si>
  <si>
    <t>Обеспечение предоставления жилых помещений детям-сиротам и детям, оставшимся без попеченя родителей, лицам из их числа по договорам найма специализированных жилых помещений</t>
  </si>
  <si>
    <t xml:space="preserve">Приобретение жилых помещений для постоянного проживания отдельных категорий граждан на основании решений, принятых в установленном порядке </t>
  </si>
  <si>
    <r>
      <rPr>
        <b/>
        <sz val="10"/>
        <rFont val="Times New Roman"/>
        <family val="1"/>
        <charset val="204"/>
      </rPr>
      <t>414</t>
    </r>
    <r>
      <rPr>
        <sz val="10"/>
        <rFont val="Times New Roman"/>
        <family val="1"/>
        <charset val="204"/>
      </rPr>
      <t xml:space="preserve"> - Бюджетные инвестиции в объекты капитального строительства государственной (муниципальной) собственности</t>
    </r>
  </si>
  <si>
    <r>
      <rPr>
        <b/>
        <sz val="10"/>
        <rFont val="Times New Roman"/>
        <family val="1"/>
        <charset val="204"/>
      </rPr>
      <t>415</t>
    </r>
    <r>
      <rPr>
        <sz val="10"/>
        <rFont val="Times New Roman"/>
        <family val="1"/>
        <charset val="204"/>
      </rPr>
      <t xml:space="preserve"> - Бюджетные инвестиции в соответствии с концессионными соглашениями</t>
    </r>
  </si>
  <si>
    <r>
      <rPr>
        <b/>
        <sz val="10"/>
        <rFont val="Times New Roman"/>
        <family val="1"/>
        <charset val="204"/>
      </rPr>
      <t>417</t>
    </r>
    <r>
      <rPr>
        <sz val="10"/>
        <rFont val="Times New Roman"/>
        <family val="1"/>
        <charset val="204"/>
      </rPr>
      <t>-Капитальные вложения на строительство объектов недвижимого имущества государственными (муниципальными) учреждениями</t>
    </r>
  </si>
  <si>
    <r>
      <rPr>
        <b/>
        <sz val="10"/>
        <rFont val="Times New Roman"/>
        <family val="1"/>
        <charset val="204"/>
      </rPr>
      <t>464</t>
    </r>
    <r>
      <rPr>
        <sz val="10"/>
        <rFont val="Times New Roman"/>
        <family val="1"/>
        <charset val="204"/>
      </rPr>
      <t xml:space="preserve"> - Субсидии на осуществление капитальных вложений в объекты капитального строительства государственной (муниципальной) собственности бюджетным учреждениям</t>
    </r>
  </si>
  <si>
    <r>
      <rPr>
        <b/>
        <sz val="10"/>
        <rFont val="Times New Roman"/>
        <family val="1"/>
        <charset val="204"/>
      </rPr>
      <t>511</t>
    </r>
    <r>
      <rPr>
        <sz val="10"/>
        <rFont val="Times New Roman"/>
        <family val="1"/>
        <charset val="204"/>
      </rPr>
      <t xml:space="preserve"> - Дотации на выравнивание бюджетной обеспеченности</t>
    </r>
  </si>
  <si>
    <r>
      <rPr>
        <b/>
        <sz val="10"/>
        <rFont val="Times New Roman"/>
        <family val="1"/>
        <charset val="204"/>
      </rPr>
      <t>512</t>
    </r>
    <r>
      <rPr>
        <sz val="10"/>
        <rFont val="Times New Roman"/>
        <family val="1"/>
        <charset val="204"/>
      </rPr>
      <t xml:space="preserve"> - Иные дотации</t>
    </r>
  </si>
  <si>
    <r>
      <rPr>
        <b/>
        <sz val="10"/>
        <rFont val="Times New Roman"/>
        <family val="1"/>
        <charset val="204"/>
      </rPr>
      <t>521</t>
    </r>
    <r>
      <rPr>
        <sz val="10"/>
        <rFont val="Times New Roman"/>
        <family val="1"/>
        <charset val="204"/>
      </rPr>
      <t xml:space="preserve"> - Субсидии, за исключением субсидий на софинансирование капитальных вложений в объект государственной (муниципальной) собственности</t>
    </r>
  </si>
  <si>
    <r>
      <rPr>
        <b/>
        <sz val="10"/>
        <rFont val="Times New Roman"/>
        <family val="1"/>
        <charset val="204"/>
      </rPr>
      <t>522</t>
    </r>
    <r>
      <rPr>
        <sz val="10"/>
        <rFont val="Times New Roman"/>
        <family val="1"/>
        <charset val="204"/>
      </rPr>
      <t xml:space="preserve"> - Субсидии на софинансирование капитальных вложений в объекты государственной (муниципальной) собственности</t>
    </r>
  </si>
  <si>
    <r>
      <rPr>
        <b/>
        <sz val="10"/>
        <rFont val="Times New Roman"/>
        <family val="1"/>
        <charset val="204"/>
      </rPr>
      <t>530</t>
    </r>
    <r>
      <rPr>
        <sz val="10"/>
        <rFont val="Times New Roman"/>
        <family val="1"/>
        <charset val="204"/>
      </rPr>
      <t xml:space="preserve"> - Субвенции</t>
    </r>
  </si>
  <si>
    <r>
      <rPr>
        <b/>
        <sz val="10"/>
        <rFont val="Times New Roman"/>
        <family val="1"/>
        <charset val="204"/>
      </rPr>
      <t>540</t>
    </r>
    <r>
      <rPr>
        <sz val="10"/>
        <rFont val="Times New Roman"/>
        <family val="1"/>
        <charset val="204"/>
      </rPr>
      <t xml:space="preserve"> - Иные межбюджетные трансферты</t>
    </r>
  </si>
  <si>
    <r>
      <rPr>
        <b/>
        <sz val="10"/>
        <rFont val="Times New Roman"/>
        <family val="1"/>
        <charset val="204"/>
      </rPr>
      <t xml:space="preserve">611 </t>
    </r>
    <r>
      <rPr>
        <sz val="10"/>
        <rFont val="Times New Roman"/>
        <family val="1"/>
        <charset val="204"/>
      </rPr>
      <t>- 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</r>
  </si>
  <si>
    <t>расшифровать</t>
  </si>
  <si>
    <t>ДДУ всего, в том числе</t>
  </si>
  <si>
    <t>Оплата труда</t>
  </si>
  <si>
    <t>начисления на выплаты по оплате труда</t>
  </si>
  <si>
    <t>питание</t>
  </si>
  <si>
    <t>уплата налогов</t>
  </si>
  <si>
    <t>Школы всего, в том числе</t>
  </si>
  <si>
    <t>Культура всего, в том числе</t>
  </si>
  <si>
    <t>Прочие учреждения всего, в том числе</t>
  </si>
  <si>
    <r>
      <rPr>
        <b/>
        <sz val="10"/>
        <rFont val="Times New Roman"/>
        <family val="1"/>
        <charset val="204"/>
      </rPr>
      <t xml:space="preserve">612 </t>
    </r>
    <r>
      <rPr>
        <sz val="10"/>
        <rFont val="Times New Roman"/>
        <family val="1"/>
        <charset val="204"/>
      </rPr>
      <t>- Субсидии бюджетным учреждениям на иные цели</t>
    </r>
  </si>
  <si>
    <t xml:space="preserve">указать конкретные учреждения и суммы (виды учреждений и направления субсидирования) </t>
  </si>
  <si>
    <t>ДДУ (питание)</t>
  </si>
  <si>
    <t>ДЮСШ (форма, спорт. инвентарь)</t>
  </si>
  <si>
    <t>Мероприятия по работе с детьми</t>
  </si>
  <si>
    <t>Соцподдержка и помощь ветеранам</t>
  </si>
  <si>
    <t>Сохранение объектов культ.наследия</t>
  </si>
  <si>
    <t>Мероприятия по развитию культуры</t>
  </si>
  <si>
    <t>Мероприятия по проведению оздоровительной кампании</t>
  </si>
  <si>
    <t>ДШИ (приобретение инст-ов)</t>
  </si>
  <si>
    <t>ФОК</t>
  </si>
  <si>
    <t>Спорт.школа (мероприятия, модернизация футб.поля)</t>
  </si>
  <si>
    <t>Школы (оздоровит кампания)</t>
  </si>
  <si>
    <r>
      <rPr>
        <b/>
        <sz val="10"/>
        <rFont val="Times New Roman"/>
        <family val="1"/>
        <charset val="204"/>
      </rPr>
      <t>613</t>
    </r>
    <r>
      <rPr>
        <sz val="10"/>
        <rFont val="Times New Roman"/>
        <family val="1"/>
        <charset val="204"/>
      </rPr>
      <t xml:space="preserve"> - Гранты в форме субсидии бюджетным учреждениям</t>
    </r>
  </si>
  <si>
    <r>
      <rPr>
        <b/>
        <sz val="10"/>
        <rFont val="Times New Roman"/>
        <family val="1"/>
        <charset val="204"/>
      </rPr>
      <t>621</t>
    </r>
    <r>
      <rPr>
        <sz val="10"/>
        <rFont val="Times New Roman"/>
        <family val="1"/>
        <charset val="204"/>
      </rPr>
      <t xml:space="preserve"> - 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</r>
  </si>
  <si>
    <t>Прочие учреждения (МФЦ) всего, в т.ч.</t>
  </si>
  <si>
    <t>Прочие учреждения (ФОК) всего, в т.ч.</t>
  </si>
  <si>
    <r>
      <rPr>
        <b/>
        <sz val="10"/>
        <rFont val="Times New Roman"/>
        <family val="1"/>
        <charset val="204"/>
      </rPr>
      <t>622</t>
    </r>
    <r>
      <rPr>
        <sz val="10"/>
        <rFont val="Times New Roman"/>
        <family val="1"/>
        <charset val="204"/>
      </rPr>
      <t xml:space="preserve"> - Субсидии автономным учреждениям на иные цели</t>
    </r>
  </si>
  <si>
    <r>
      <rPr>
        <b/>
        <sz val="10"/>
        <rFont val="Times New Roman"/>
        <family val="1"/>
        <charset val="204"/>
      </rPr>
      <t>630</t>
    </r>
    <r>
      <rPr>
        <sz val="10"/>
        <rFont val="Times New Roman"/>
        <family val="1"/>
        <charset val="204"/>
      </rPr>
      <t xml:space="preserve"> - Субсидии некоммерческим организациям (за исключением государственных (муниципальных) учреждений)</t>
    </r>
  </si>
  <si>
    <r>
      <rPr>
        <b/>
        <sz val="10"/>
        <rFont val="Times New Roman"/>
        <family val="1"/>
        <charset val="204"/>
      </rPr>
      <t>730</t>
    </r>
    <r>
      <rPr>
        <sz val="10"/>
        <rFont val="Times New Roman"/>
        <family val="1"/>
        <charset val="204"/>
      </rPr>
      <t xml:space="preserve"> - Обслуживание муниципального долга</t>
    </r>
  </si>
  <si>
    <r>
      <rPr>
        <b/>
        <sz val="10"/>
        <rFont val="Times New Roman"/>
        <family val="1"/>
        <charset val="204"/>
      </rPr>
      <t xml:space="preserve">810 </t>
    </r>
    <r>
      <rPr>
        <sz val="10"/>
        <rFont val="Times New Roman"/>
        <family val="1"/>
        <charset val="204"/>
      </rPr>
      <t>-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  </r>
  </si>
  <si>
    <t>Доп.мат.стимулирование деятельности членов добровольной пожарной охраны</t>
  </si>
  <si>
    <t>Субсидия МУП</t>
  </si>
  <si>
    <r>
      <rPr>
        <b/>
        <sz val="10"/>
        <rFont val="Times New Roman"/>
        <family val="1"/>
        <charset val="204"/>
      </rPr>
      <t>831</t>
    </r>
    <r>
      <rPr>
        <sz val="10"/>
        <rFont val="Times New Roman"/>
        <family val="1"/>
        <charset val="204"/>
      </rPr>
      <t xml:space="preserve"> - Исполнение судебных актов Российской Федерации и мировых соглашений по возмещению вреда, причиненного в результате незаконных действий (бездействия) органов государственной власти (государственных органов), органов местного самоуправления либо должностных лиц этих органов, а также в результате деятельности учреждений</t>
    </r>
  </si>
  <si>
    <r>
      <rPr>
        <b/>
        <sz val="10"/>
        <rFont val="Times New Roman"/>
        <family val="1"/>
        <charset val="204"/>
      </rPr>
      <t>843</t>
    </r>
    <r>
      <rPr>
        <sz val="10"/>
        <rFont val="Times New Roman"/>
        <family val="1"/>
        <charset val="204"/>
      </rPr>
      <t xml:space="preserve"> - Исполнение муниципальных гарантий</t>
    </r>
  </si>
  <si>
    <r>
      <rPr>
        <b/>
        <sz val="10"/>
        <rFont val="Times New Roman"/>
        <family val="1"/>
        <charset val="204"/>
      </rPr>
      <t>851</t>
    </r>
    <r>
      <rPr>
        <sz val="10"/>
        <rFont val="Times New Roman"/>
        <family val="1"/>
        <charset val="204"/>
      </rPr>
      <t xml:space="preserve"> - Уплата налога на имущество организаций и земельного налога</t>
    </r>
  </si>
  <si>
    <r>
      <rPr>
        <b/>
        <sz val="10"/>
        <rFont val="Times New Roman"/>
        <family val="1"/>
        <charset val="204"/>
      </rPr>
      <t>852</t>
    </r>
    <r>
      <rPr>
        <sz val="10"/>
        <rFont val="Times New Roman"/>
        <family val="1"/>
        <charset val="204"/>
      </rPr>
      <t xml:space="preserve"> - Уплата прочих налогов, сборов</t>
    </r>
  </si>
  <si>
    <r>
      <rPr>
        <b/>
        <sz val="10"/>
        <rFont val="Times New Roman"/>
        <family val="1"/>
        <charset val="204"/>
      </rPr>
      <t>853</t>
    </r>
    <r>
      <rPr>
        <sz val="10"/>
        <rFont val="Times New Roman"/>
        <family val="1"/>
        <charset val="204"/>
      </rPr>
      <t xml:space="preserve"> - Уплата иных платежей</t>
    </r>
  </si>
  <si>
    <t>в том числе ОМСУ по ВР 800</t>
  </si>
  <si>
    <t>ксп</t>
  </si>
  <si>
    <r>
      <rPr>
        <b/>
        <sz val="10"/>
        <rFont val="Times New Roman"/>
        <family val="1"/>
        <charset val="204"/>
      </rPr>
      <t>862</t>
    </r>
    <r>
      <rPr>
        <sz val="10"/>
        <rFont val="Times New Roman"/>
        <family val="1"/>
        <charset val="204"/>
      </rPr>
      <t xml:space="preserve"> - Взносы в международные организации</t>
    </r>
  </si>
  <si>
    <r>
      <rPr>
        <b/>
        <sz val="10"/>
        <rFont val="Times New Roman"/>
        <family val="1"/>
        <charset val="204"/>
      </rPr>
      <t xml:space="preserve">870 </t>
    </r>
    <r>
      <rPr>
        <sz val="10"/>
        <rFont val="Times New Roman"/>
        <family val="1"/>
        <charset val="204"/>
      </rPr>
      <t>- Резервные средства</t>
    </r>
  </si>
  <si>
    <t>в т.ч. резерв на софинансирование</t>
  </si>
  <si>
    <t>ИТОГО РАСХОДОВ</t>
  </si>
  <si>
    <t>Профицит (+)/дефицит (-)</t>
  </si>
  <si>
    <t>ИСТОЧНИКИ ФИНАНСИРОВАНИЯ ДЕФИЦИТА БЮДЖЕТА</t>
  </si>
  <si>
    <t>Итого источников</t>
  </si>
  <si>
    <t>Бюджетные кредиты, полученные от других бюджетов</t>
  </si>
  <si>
    <t>- получение бюджетных кредитов</t>
  </si>
  <si>
    <t>- погашение бюджетных кредитов</t>
  </si>
  <si>
    <t>Кредиты, полученные от кредитных организаций</t>
  </si>
  <si>
    <t>- получение от кредитных организаций</t>
  </si>
  <si>
    <t>- погашение от кредитных организаций</t>
  </si>
  <si>
    <t>Иные источники (акции и т.д.)</t>
  </si>
  <si>
    <t>Изменение остатков средств бюджетов</t>
  </si>
  <si>
    <t>Справочно:</t>
  </si>
  <si>
    <t>дорожный фонд (доходы)</t>
  </si>
  <si>
    <t>дорожный фонд (расходы)</t>
  </si>
  <si>
    <t>предельный размер дефицита с учетом остатков для невысокодотационных МО (10%)</t>
  </si>
  <si>
    <t>предельный размер дефицита с учетом остатков для высокодотационных МО (5%)</t>
  </si>
  <si>
    <t>Остатки средств бюджета на отчетную дату, всего</t>
  </si>
  <si>
    <t>в том числе остатки целевых средств</t>
  </si>
  <si>
    <t>в том числе остатки нецелевых средств</t>
  </si>
  <si>
    <t>Задолженность по бюджетным кредитам</t>
  </si>
  <si>
    <t>объем муниципального долга</t>
  </si>
  <si>
    <t>соблюдение размера муниципального долга</t>
  </si>
  <si>
    <t>доля кредитов КБ в структуре долга</t>
  </si>
  <si>
    <t>соблюдение размера резервного фонда (не более 3% от расходов)</t>
  </si>
  <si>
    <t>Расходы на аппарат управления (в т.ч. 121, 122, 123, 129, 244, 800 ВР)</t>
  </si>
  <si>
    <t>Расходы за счет МБТ из обл бюджета (субсидий, субвенций, иных)</t>
  </si>
  <si>
    <t>Ед.изм.: рублей</t>
  </si>
  <si>
    <t>Детальное пояснение каждой позиции вносимых изменений, в том числе отдельных составляющих сумм изменений</t>
  </si>
  <si>
    <t>увеличение (+)</t>
  </si>
  <si>
    <t>средства областного бюджета</t>
  </si>
  <si>
    <t>уменьшение (-)</t>
  </si>
  <si>
    <t>ВСЕГО</t>
  </si>
  <si>
    <t>Бюджетные ассигнования с учетом проекта решения</t>
  </si>
  <si>
    <t>Изменения, предусмотренные проектом решения</t>
  </si>
  <si>
    <t>расшифровка пообъектно (с АИП)</t>
  </si>
  <si>
    <t>Дополнтельный норматив по НДФЛ, рублей</t>
  </si>
  <si>
    <t>размер дефицита, %</t>
  </si>
  <si>
    <t>Субсидирование пассажирских перевозок по социально-значимому маршруту ……. ……………………</t>
  </si>
  <si>
    <t>указать направление субсидирования, наименование субсидируемой организации, суммы</t>
  </si>
  <si>
    <t xml:space="preserve">указать НКО и суммы (виды учреждений, наименование учреждений, направления субсидирования) </t>
  </si>
  <si>
    <t>выделить аппарат по ОМСУ и суммы</t>
  </si>
  <si>
    <t>Коммунальные работникам культуры</t>
  </si>
  <si>
    <t>ФЦП "Увековечение памяти погибших при защите отечества на 2019-2024 годы"</t>
  </si>
  <si>
    <t>пособия по социальной помощи населению (наем жилья, резервный )</t>
  </si>
  <si>
    <r>
      <rPr>
        <b/>
        <sz val="10"/>
        <rFont val="Times New Roman"/>
        <family val="1"/>
        <charset val="204"/>
      </rPr>
      <t>880</t>
    </r>
    <r>
      <rPr>
        <sz val="10"/>
        <rFont val="Times New Roman"/>
        <family val="1"/>
        <charset val="204"/>
      </rPr>
      <t xml:space="preserve"> - Специальные расходы(выборы)</t>
    </r>
  </si>
  <si>
    <t>Поддержка отрасли культуры</t>
  </si>
  <si>
    <t>Коммунальные работникам образования</t>
  </si>
  <si>
    <t>адм комиссия</t>
  </si>
  <si>
    <t>охр</t>
  </si>
  <si>
    <t>спец по опеке</t>
  </si>
  <si>
    <t>спец безн</t>
  </si>
  <si>
    <t>присяжные</t>
  </si>
  <si>
    <t>болезни животных</t>
  </si>
  <si>
    <t>Трудоустройство несовершеннолетних</t>
  </si>
  <si>
    <t>Опеке (желающим принять детей)</t>
  </si>
  <si>
    <t>финансовый отдел</t>
  </si>
  <si>
    <t>Отдел образования</t>
  </si>
  <si>
    <t>Прочие учр образования (ХЕГ,бухгалтерия, методкабинет)</t>
  </si>
  <si>
    <t>аппарат отдела образования</t>
  </si>
  <si>
    <t>цифровая образовательная среда</t>
  </si>
  <si>
    <t>приведение в соответствия с бренбуком</t>
  </si>
  <si>
    <t>спорт мероприятия</t>
  </si>
  <si>
    <r>
      <rPr>
        <b/>
        <sz val="10"/>
        <rFont val="Times New Roman"/>
        <family val="1"/>
        <charset val="204"/>
      </rPr>
      <t xml:space="preserve">247 </t>
    </r>
    <r>
      <rPr>
        <sz val="10"/>
        <rFont val="Times New Roman"/>
        <family val="1"/>
        <charset val="204"/>
      </rPr>
      <t>-Закупка энергитических ресурсов</t>
    </r>
  </si>
  <si>
    <t>электроэнергия, тепло, газооснабжение</t>
  </si>
  <si>
    <t>питание школьников начальной школы</t>
  </si>
  <si>
    <t>классное руководство</t>
  </si>
  <si>
    <t xml:space="preserve">реконструкция системы водоснабжение в н.п. Тюнино
</t>
  </si>
  <si>
    <t>реконструкция системы водоснабжение в н.п. Осовик</t>
  </si>
  <si>
    <t>Школы (ремонт кровель)</t>
  </si>
  <si>
    <t>Школы (замена оконных  блоков)</t>
  </si>
  <si>
    <t>Библиотеки (комплектование библ. Фондов)</t>
  </si>
  <si>
    <t>Школы (питание)начальная школа</t>
  </si>
  <si>
    <t>Мероприятия по образованию приобретение мебели</t>
  </si>
  <si>
    <t>Поддержка отрасли культуры комплектование библиотечного фонда</t>
  </si>
  <si>
    <t>молодые специалисты</t>
  </si>
  <si>
    <t>безопастность на транспорте</t>
  </si>
  <si>
    <t>межевание земельных участков</t>
  </si>
  <si>
    <t xml:space="preserve"> </t>
  </si>
  <si>
    <t xml:space="preserve">            </t>
  </si>
  <si>
    <t>обеспечение деятельности советников директора по воспитанию и взаимодействию с детскими общ. организациями</t>
  </si>
  <si>
    <t>2023 год</t>
  </si>
  <si>
    <t>ЦКД(ремонт Рогнединского ДК)</t>
  </si>
  <si>
    <t>Мероприятия по культуре(ремонт рогнединского ДК)</t>
  </si>
  <si>
    <t>специалист по тарифам</t>
  </si>
  <si>
    <t>Государственная поддержка отрасли культуры поощрение лучших работников культуры</t>
  </si>
  <si>
    <t>Ремонт автомобильной дороги</t>
  </si>
  <si>
    <r>
      <t>Свод изменений к проекту решения муниципального образования "О внесении изменений в решение Совета народных депутатов Рогнединского</t>
    </r>
    <r>
      <rPr>
        <b/>
        <u/>
        <sz val="16"/>
        <color theme="1"/>
        <rFont val="Times New Roman"/>
        <family val="1"/>
        <charset val="204"/>
      </rPr>
      <t xml:space="preserve"> муниципального района Брянской области "О бюджете Рогнединского  муниципального района Брянской области </t>
    </r>
    <r>
      <rPr>
        <b/>
        <sz val="16"/>
        <color theme="1"/>
        <rFont val="Times New Roman"/>
        <family val="1"/>
        <charset val="204"/>
      </rPr>
      <t>на 2024 год и на плановый период 2025 и 2026 годов"</t>
    </r>
  </si>
  <si>
    <t>Исполнено на 01.01.2024</t>
  </si>
  <si>
    <t>Бюджетные ассигнования на 2024год (первоначальная редакция - Решение о бюджете от 15.12.2023 года №6-297)</t>
  </si>
  <si>
    <t>2024 год</t>
  </si>
  <si>
    <t>прочие расходы (проезд)</t>
  </si>
  <si>
    <t>Предоставление жилых помещений детям-сиротам</t>
  </si>
  <si>
    <t>воинский учет</t>
  </si>
  <si>
    <t>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</si>
  <si>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 xml:space="preserve">Увеличение в связи с выделением субсидии бюджету муниципальных районов на обновление материально-технической базы для занятий физической культурой и спортом в образовательных организациях в рамках регионального проекта «Успех каждого ребенка (Брянская область), согласно  постановлению Правительства Брянской области № 57-п от 29.02.2024г. в сумме 3 329 831,11 руб. (ремонт спортзала Гобикской СОШ) </t>
  </si>
  <si>
    <t>ремонт спортзала</t>
  </si>
  <si>
    <t>Исполнено на 1 августа 2024 года</t>
  </si>
  <si>
    <t>Бюджетные ассигнования на 2024год (действующая редакция - Решение о бюджете от 26.04.2024 года №6-317)</t>
  </si>
  <si>
    <t>капитальный ремон дороги</t>
  </si>
  <si>
    <t xml:space="preserve">Изменения связаны с уменьшение субсидии согласно Постановления Правительства от 26.06.2024г.№ 280-п                                        - 9 550 766,35 руб. на  капитальный ремонт автомобильной дороги  в н.п. Шаровичи Рогнединского района                                                                       Увеличение по прочим субсидиям связано с выделением доп. средств на приобретение спортивной формы, спорт. оборудования и инвентаря согласно Постановления правительства  от 8.04.2024г № 130-п в сумме 33710,85 руб. и согласно Постановления Правительства Брянской области от 3.06.2024г № 231-п в сумме 6787,00 руб. </t>
  </si>
  <si>
    <t>Изменения связаны с выделением дополнительных ИМБТ в  сумме 1 055 841,00 руб. в том числе:                                                                                 + 677 040,00 руб. классное руководство  согласно постановления Правительства Брянской области № 228-п от 03.06.2024г                                                        + 378 801,00 руб. поощрение муниципальных управленческих команд согласно постановления Правительства Брянской области № 285-п от 27.06.2024г</t>
  </si>
  <si>
    <t>Изменения связаны с выделением дополнительных ИМБТ на поощрение муниципальных управленческих команд согласно постановления Правительства Брянской области № 285-п от 27.06.2024г. 211+ 290937,79 руб.</t>
  </si>
  <si>
    <t>Изменения связаны с выделением дополнительных ИМБТ на поощрение муниципальных управленческих команд согласно постановления Правительства Брянской области № 285-п от 27.06.2024г. 211+206277,79 руб.</t>
  </si>
  <si>
    <t>Изменения связаны с выделением дополнительных ИМБТ на поощрение муниципальных управленческих команд согласно постановления Правительства Брянской области № 285-п от 27.06.2024г. 211+ 73683,00 руб.</t>
  </si>
  <si>
    <t>Изменения связаны с выделением дополнительных ИМБТ на поощрение муниципальных управленческих команд согласно постановления Правительства Брянской области № 285-п от 27.06.2024г. 211 + 10977,00 руб.</t>
  </si>
  <si>
    <t>Изменения связаны с выделением дополнительных ИМБТ на поощрение муниципальных управленческих команд согласно постановления Правительства Брянской области № 285-п от 27.06.2024г. 213+ 87863,21 руб.</t>
  </si>
  <si>
    <t>Изменения связаны с выделением дополнительных ИМБТ на поощрение муниципальных управленческих команд согласно постановления Правительства Брянской области № 285-п от 27.06.2024г. 211+ 62295,89 руб.</t>
  </si>
  <si>
    <t>Изменения связаны с выделением дополнительных ИМБТ на поощрение муниципальных управленческих команд согласно постановления Правительства Брянской области № 285-п от 27.06.2024г. 211+ 22252,27 руб.</t>
  </si>
  <si>
    <t>Изменения связаны с выделением дополнительных ИМБТ на поощрение муниципальных управленческих команд согласно постановления Правительства Брянской области № 285-п от 27.06.2024г. 211+ 3315,05 руб.</t>
  </si>
  <si>
    <t>Изменения связаны с выделением дополнительных ИМБТ на поощрение муниципальных управленческих команд согласно постановления Правительства Брянской области № 285-п от 27.06.2024г. 211+ 87863,21 руб.</t>
  </si>
  <si>
    <t xml:space="preserve">Изменения связаны с уменьшение субсидии согласно Постановления Правительства от 26.06.2024г.№ 280-п                                        - 9 550 766,35 руб. на  капитальный ремонт автомобильной дороги  в н.п. Шаровичи Рогнединского района, софинансирование из средств местного бюджета - 194 913,60 руб.      </t>
  </si>
  <si>
    <t xml:space="preserve">Изменения связаны с уменьшение субсидии согласно Постановления Правительства от 26.06.2024г.№ 280-п                                        - 9 550 766,35 руб. на  капитальный ремонт автомобильной дороги  в н.п. Шаровичи Рогнединского района,  софинансирование из средств местного бюджета - 194 913,60 руб.             </t>
  </si>
  <si>
    <t>Изменения связаны с уменьшение субсидии согласно Постановления Правительства от 26.06.2024г.№ 280-п                                        - 9 550 766,35 руб. на  капитальный ремонт автомобильной дороги  в н.п. Шаровичи Рогнединского района</t>
  </si>
  <si>
    <t>+ 194 913,60 руб. увеличение  за счет высвобождаемых средств софинансирования ремонта автомобильной дороги в н.п. Шаровичи</t>
  </si>
  <si>
    <t>Перераспределение ЛБО в связи с отсутствием расходов и необходимостью обеспечить финансирование выборов в ОМСУ -150 000,00 руб.</t>
  </si>
  <si>
    <t>+ 194 913,60 руб. увеличение  за счет высвобождаемых средств софинансирования ремонта автомобильной дороги в н.п. Шаровичи  -150 000,00 руб. перераспределение ЛБО в связи с отсутствием расходов и необходимостью обеспечить финансирование выборов в ОМСУ</t>
  </si>
  <si>
    <t>Уменьшение в связи с необхотимостью обеспечить софинансирование из местного бюджета на приобретение спортивной формы и инветаря по Постановлению Правительства № 130-п от 8.04.2024г- 687,95 руб.; по Постановлению Правительства № 231-п от 3.06.2024г.- 138,50 руб. Уменьшение за счет прочих расходов.</t>
  </si>
  <si>
    <t>Уменьшение за счет прочих расходов учреждений образования на организацию оплаты труда несовершеннолетних граждан в сумме 9 400,00 руб. а так же перераспределение ЛБО на оказание доп.  финансовой помощи бюджетам поселений в сумме 1 000 000,00 руб., а так же в связи с необхотимостью обеспечить софинансирование из местного бюджета на приобретение спортивной формы и инветаря по Постановлению Правительства № 130-п от 8.04.2024г- 687,95 руб.; по Постановлению Правительства № 231-п от 3.06.2024г.- 138,50 руб. Уменьшение за счет прочих расходов.</t>
  </si>
  <si>
    <t xml:space="preserve">Увеличение связано с выделением МБТ на ежемесячное денежное поощрение за классное руководство согласно постановления Правительства Брянской области № 228-п от 03.06.2024г.,                                                                                  в том числе 211 - 520 000,00 руб.;  213- 157 040,00 руб.                   </t>
  </si>
  <si>
    <t>Увеличение в связи с выделением доп. Средств на приобретение спортивной формы согласно Постановления Правительства Брянской области от 8.04.2024г № 130-п в сумме 33710,85 руб. в том числе софинансирование из местного бюджета + 687,95 руб.;                                                                                                                    увеличение в связи с выделением доп. Средств на приобретение спортивного инвентаря согласно Постановления Правительства Брянской области от 3.06.2024г № 231-п в сумме 6787,00 руб. в том числе софинансирование из местного бюджета + 138,50 руб.</t>
  </si>
  <si>
    <t xml:space="preserve">Увеличение в связи с выделением доп. Средств на приобретение спортивной формы согласно Постановления Правительства Брянской области от 8.04.2024г № 130-п в сумме 33710,85 руб.;                                                                                                                    увеличение в связи с выделением доп. Средств на приобретение спортивного инвентаря согласно Постановления Правительства Брянской области от 3.06.2024г № 231-п в сумме 6787,00 руб. </t>
  </si>
  <si>
    <t xml:space="preserve">Увеличение за счет перераспределение средств местного бюджета на  на оказание финансовой помощи бюджетам поселений:                                                                                                                                                                                                                                                                                                                                                                                                                                                                                  -дополнительная помощь бюджету городского поселения для оказания финансовой помощи МУП "Комфорт" на выплату з/платы и начислений на нее и других первоочередных расходов в сумме 100 0000,00 руб.                                                                      </t>
  </si>
  <si>
    <t>компенсация части родительской платы за содержание ребенка в ДДУ</t>
  </si>
  <si>
    <t>Уточнение КБК по компенсации части родитьской платы за содержание ребенка в ДДУ согласно рекомендациям Минфина от 14 мая № 02-02-06/43907</t>
  </si>
  <si>
    <t>Увеличение на сумму недостатка лимитов бюджетных обязательств запланированных в первоначальном бюджете на организацию оплаты труда несовершеннолетних граждан: необходимо предусмотреть 56 400,00 руб. в бюджете заложено 45 000,00 руб. недостаток 11 400 руб. за счет средств запланированных на прочие расходы общеобразовательных учреждений.</t>
  </si>
  <si>
    <t>Уменьшение за счет прочих расходов учреждений образования на организацию оплаты труда несовершеннолетних граждан в сумме 11 400,00 руб. а так же перераспределение ЛБО на оказание доп.  финансовой помощи бюджетам поселений в сумме 1 000 000,00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</si>
</sst>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%"/>
  </numFmts>
  <fonts count="3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  <font>
      <b/>
      <u/>
      <sz val="16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0"/>
      <color rgb="FF000000"/>
      <name val="Arial CYR"/>
      <family val="2"/>
    </font>
    <font>
      <sz val="10"/>
      <color rgb="FF00000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i/>
      <sz val="10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u/>
      <sz val="10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1"/>
      <name val="Calibri"/>
      <family val="2"/>
      <scheme val="minor"/>
    </font>
    <font>
      <sz val="10"/>
      <color rgb="FF000000"/>
      <name val="Arial Cyr"/>
      <family val="2"/>
    </font>
    <font>
      <b/>
      <sz val="12"/>
      <color rgb="FF000000"/>
      <name val="Arial Cyr"/>
      <family val="2"/>
    </font>
    <font>
      <b/>
      <sz val="10"/>
      <color rgb="FF000000"/>
      <name val="Arial CYR"/>
    </font>
    <font>
      <sz val="11"/>
      <name val="Calibri"/>
      <family val="2"/>
    </font>
    <font>
      <sz val="16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rgb="FF22272F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E4C9FF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rgb="FFFFFF99"/>
      </patternFill>
    </fill>
    <fill>
      <patternFill patternType="solid">
        <fgColor theme="0"/>
        <bgColor rgb="FFF5F5F5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83">
    <xf numFmtId="0" fontId="0" fillId="0" borderId="0"/>
    <xf numFmtId="9" fontId="8" fillId="0" borderId="0" applyFont="0" applyFill="0" applyBorder="0" applyAlignment="0" applyProtection="0"/>
    <xf numFmtId="0" fontId="11" fillId="0" borderId="0"/>
    <xf numFmtId="0" fontId="15" fillId="0" borderId="6">
      <alignment vertical="top" wrapText="1"/>
    </xf>
    <xf numFmtId="0" fontId="26" fillId="0" borderId="0"/>
    <xf numFmtId="0" fontId="26" fillId="0" borderId="0"/>
    <xf numFmtId="164" fontId="15" fillId="2" borderId="6">
      <alignment horizontal="right" vertical="top" shrinkToFit="1"/>
    </xf>
    <xf numFmtId="164" fontId="15" fillId="22" borderId="6">
      <alignment horizontal="right" vertical="top" shrinkToFit="1"/>
    </xf>
    <xf numFmtId="164" fontId="27" fillId="0" borderId="6">
      <alignment horizontal="right" vertical="top" shrinkToFit="1"/>
    </xf>
    <xf numFmtId="0" fontId="27" fillId="0" borderId="0"/>
    <xf numFmtId="0" fontId="27" fillId="0" borderId="0"/>
    <xf numFmtId="0" fontId="26" fillId="0" borderId="0"/>
    <xf numFmtId="0" fontId="27" fillId="23" borderId="0"/>
    <xf numFmtId="0" fontId="28" fillId="0" borderId="0">
      <alignment horizontal="center"/>
    </xf>
    <xf numFmtId="0" fontId="27" fillId="0" borderId="0">
      <alignment horizontal="left" wrapText="1"/>
    </xf>
    <xf numFmtId="0" fontId="27" fillId="0" borderId="0">
      <alignment wrapText="1"/>
    </xf>
    <xf numFmtId="0" fontId="27" fillId="0" borderId="0">
      <alignment horizontal="right" wrapText="1"/>
    </xf>
    <xf numFmtId="0" fontId="28" fillId="0" borderId="0">
      <alignment horizontal="center" wrapText="1"/>
    </xf>
    <xf numFmtId="0" fontId="27" fillId="0" borderId="0"/>
    <xf numFmtId="0" fontId="27" fillId="0" borderId="0">
      <alignment horizontal="left" wrapText="1"/>
    </xf>
    <xf numFmtId="0" fontId="28" fillId="0" borderId="0">
      <alignment horizontal="center"/>
    </xf>
    <xf numFmtId="0" fontId="28" fillId="0" borderId="0">
      <alignment horizontal="center" wrapText="1"/>
    </xf>
    <xf numFmtId="0" fontId="27" fillId="23" borderId="7"/>
    <xf numFmtId="0" fontId="27" fillId="0" borderId="0">
      <alignment horizontal="right"/>
    </xf>
    <xf numFmtId="0" fontId="28" fillId="0" borderId="0">
      <alignment horizontal="center"/>
    </xf>
    <xf numFmtId="0" fontId="27" fillId="0" borderId="6">
      <alignment horizontal="center" vertical="center" wrapText="1"/>
    </xf>
    <xf numFmtId="0" fontId="27" fillId="23" borderId="7"/>
    <xf numFmtId="0" fontId="27" fillId="0" borderId="0">
      <alignment horizontal="right"/>
    </xf>
    <xf numFmtId="0" fontId="27" fillId="23" borderId="8"/>
    <xf numFmtId="0" fontId="27" fillId="0" borderId="6">
      <alignment horizontal="center" vertical="center" wrapText="1"/>
    </xf>
    <xf numFmtId="0" fontId="27" fillId="23" borderId="7"/>
    <xf numFmtId="49" fontId="27" fillId="0" borderId="6">
      <alignment vertical="top" wrapText="1"/>
    </xf>
    <xf numFmtId="0" fontId="27" fillId="23" borderId="8"/>
    <xf numFmtId="0" fontId="27" fillId="0" borderId="6">
      <alignment horizontal="center" vertical="center" wrapText="1"/>
    </xf>
    <xf numFmtId="49" fontId="27" fillId="0" borderId="9">
      <alignment horizontal="center" vertical="top" shrinkToFit="1"/>
    </xf>
    <xf numFmtId="49" fontId="27" fillId="0" borderId="6">
      <alignment horizontal="center" vertical="top" shrinkToFit="1"/>
    </xf>
    <xf numFmtId="0" fontId="27" fillId="23" borderId="8"/>
    <xf numFmtId="49" fontId="27" fillId="0" borderId="8">
      <alignment horizontal="center" vertical="top" shrinkToFit="1"/>
    </xf>
    <xf numFmtId="0" fontId="27" fillId="0" borderId="6">
      <alignment horizontal="center" vertical="top" wrapText="1"/>
    </xf>
    <xf numFmtId="49" fontId="27" fillId="0" borderId="6">
      <alignment horizontal="left" vertical="top" wrapText="1" indent="2"/>
    </xf>
    <xf numFmtId="49" fontId="27" fillId="0" borderId="10">
      <alignment horizontal="center" vertical="top" shrinkToFit="1"/>
    </xf>
    <xf numFmtId="4" fontId="27" fillId="0" borderId="6">
      <alignment horizontal="right" vertical="top" shrinkToFit="1"/>
    </xf>
    <xf numFmtId="49" fontId="27" fillId="0" borderId="6">
      <alignment horizontal="center" vertical="top" shrinkToFit="1"/>
    </xf>
    <xf numFmtId="49" fontId="27" fillId="0" borderId="6">
      <alignment horizontal="center" vertical="top" shrinkToFit="1"/>
    </xf>
    <xf numFmtId="10" fontId="27" fillId="0" borderId="6">
      <alignment horizontal="center" vertical="top" shrinkToFit="1"/>
    </xf>
    <xf numFmtId="4" fontId="27" fillId="0" borderId="6">
      <alignment horizontal="right" vertical="top" shrinkToFit="1"/>
    </xf>
    <xf numFmtId="4" fontId="27" fillId="0" borderId="6">
      <alignment horizontal="right" vertical="top" shrinkToFit="1"/>
    </xf>
    <xf numFmtId="0" fontId="27" fillId="23" borderId="11"/>
    <xf numFmtId="10" fontId="27" fillId="0" borderId="6">
      <alignment horizontal="right" vertical="top" shrinkToFit="1"/>
    </xf>
    <xf numFmtId="0" fontId="27" fillId="23" borderId="11"/>
    <xf numFmtId="49" fontId="15" fillId="0" borderId="6">
      <alignment horizontal="left" vertical="top" shrinkToFit="1"/>
    </xf>
    <xf numFmtId="0" fontId="27" fillId="23" borderId="8">
      <alignment shrinkToFit="1"/>
    </xf>
    <xf numFmtId="0" fontId="27" fillId="23" borderId="11">
      <alignment shrinkToFit="1"/>
    </xf>
    <xf numFmtId="4" fontId="15" fillId="24" borderId="6">
      <alignment horizontal="right" vertical="top" shrinkToFit="1"/>
    </xf>
    <xf numFmtId="0" fontId="15" fillId="0" borderId="6">
      <alignment horizontal="left"/>
    </xf>
    <xf numFmtId="0" fontId="15" fillId="0" borderId="11">
      <alignment horizontal="right"/>
    </xf>
    <xf numFmtId="10" fontId="15" fillId="24" borderId="6">
      <alignment horizontal="center" vertical="top" shrinkToFit="1"/>
    </xf>
    <xf numFmtId="4" fontId="15" fillId="2" borderId="6">
      <alignment horizontal="right" vertical="top" shrinkToFit="1"/>
    </xf>
    <xf numFmtId="4" fontId="15" fillId="24" borderId="11">
      <alignment horizontal="right" vertical="top" shrinkToFit="1"/>
    </xf>
    <xf numFmtId="0" fontId="27" fillId="0" borderId="0"/>
    <xf numFmtId="10" fontId="15" fillId="2" borderId="6">
      <alignment horizontal="right" vertical="top" shrinkToFit="1"/>
    </xf>
    <xf numFmtId="4" fontId="15" fillId="22" borderId="11">
      <alignment horizontal="right" vertical="top" shrinkToFit="1"/>
    </xf>
    <xf numFmtId="0" fontId="27" fillId="23" borderId="7">
      <alignment horizontal="left"/>
    </xf>
    <xf numFmtId="0" fontId="27" fillId="23" borderId="11"/>
    <xf numFmtId="0" fontId="27" fillId="0" borderId="0"/>
    <xf numFmtId="0" fontId="27" fillId="0" borderId="6">
      <alignment horizontal="left" vertical="top" wrapText="1"/>
    </xf>
    <xf numFmtId="0" fontId="27" fillId="0" borderId="0">
      <alignment horizontal="left" wrapText="1"/>
    </xf>
    <xf numFmtId="4" fontId="15" fillId="22" borderId="6">
      <alignment horizontal="right" vertical="top" shrinkToFit="1"/>
    </xf>
    <xf numFmtId="4" fontId="15" fillId="24" borderId="6">
      <alignment horizontal="right" vertical="top" shrinkToFit="1"/>
    </xf>
    <xf numFmtId="10" fontId="15" fillId="22" borderId="6">
      <alignment horizontal="center" vertical="top" shrinkToFit="1"/>
    </xf>
    <xf numFmtId="4" fontId="15" fillId="22" borderId="6">
      <alignment horizontal="right" vertical="top" shrinkToFit="1"/>
    </xf>
    <xf numFmtId="4" fontId="15" fillId="22" borderId="6">
      <alignment horizontal="right" vertical="top" shrinkToFit="1"/>
    </xf>
    <xf numFmtId="0" fontId="27" fillId="23" borderId="8">
      <alignment horizontal="left"/>
    </xf>
    <xf numFmtId="10" fontId="15" fillId="22" borderId="6">
      <alignment horizontal="right" vertical="top" shrinkToFit="1"/>
    </xf>
    <xf numFmtId="0" fontId="27" fillId="23" borderId="8">
      <alignment horizontal="center"/>
    </xf>
    <xf numFmtId="0" fontId="27" fillId="23" borderId="11">
      <alignment horizontal="left"/>
    </xf>
    <xf numFmtId="0" fontId="27" fillId="23" borderId="11">
      <alignment horizontal="center"/>
    </xf>
    <xf numFmtId="0" fontId="27" fillId="23" borderId="0">
      <alignment horizontal="left"/>
    </xf>
    <xf numFmtId="0" fontId="27" fillId="23" borderId="8">
      <alignment horizontal="left"/>
    </xf>
    <xf numFmtId="0" fontId="27" fillId="23" borderId="11">
      <alignment horizontal="center"/>
    </xf>
    <xf numFmtId="0" fontId="27" fillId="23" borderId="11">
      <alignment horizontal="left"/>
    </xf>
    <xf numFmtId="4" fontId="29" fillId="22" borderId="6">
      <alignment horizontal="right" vertical="top" shrinkToFit="1"/>
    </xf>
    <xf numFmtId="0" fontId="30" fillId="0" borderId="0"/>
  </cellStyleXfs>
  <cellXfs count="197">
    <xf numFmtId="0" fontId="0" fillId="0" borderId="0" xfId="0"/>
    <xf numFmtId="0" fontId="2" fillId="0" borderId="1" xfId="0" applyFont="1" applyFill="1" applyBorder="1" applyAlignment="1">
      <alignment vertical="center" wrapText="1"/>
    </xf>
    <xf numFmtId="0" fontId="4" fillId="0" borderId="0" xfId="0" applyFont="1" applyFill="1" applyAlignment="1">
      <alignment horizontal="center"/>
    </xf>
    <xf numFmtId="0" fontId="1" fillId="0" borderId="0" xfId="0" applyFont="1" applyFill="1" applyAlignment="1">
      <alignment vertical="center"/>
    </xf>
    <xf numFmtId="0" fontId="0" fillId="3" borderId="0" xfId="0" applyFill="1" applyAlignment="1">
      <alignment vertical="center"/>
    </xf>
    <xf numFmtId="0" fontId="6" fillId="5" borderId="5" xfId="0" applyFont="1" applyFill="1" applyBorder="1" applyAlignment="1">
      <alignment horizontal="center" vertical="center" wrapText="1"/>
    </xf>
    <xf numFmtId="0" fontId="7" fillId="6" borderId="5" xfId="0" applyFont="1" applyFill="1" applyBorder="1" applyAlignment="1">
      <alignment horizontal="left" vertical="center" wrapText="1"/>
    </xf>
    <xf numFmtId="4" fontId="7" fillId="6" borderId="5" xfId="0" applyNumberFormat="1" applyFont="1" applyFill="1" applyBorder="1" applyAlignment="1">
      <alignment horizontal="center" vertical="center" wrapText="1"/>
    </xf>
    <xf numFmtId="0" fontId="7" fillId="5" borderId="5" xfId="0" applyFont="1" applyFill="1" applyBorder="1" applyAlignment="1">
      <alignment horizontal="left" vertical="center" wrapText="1"/>
    </xf>
    <xf numFmtId="4" fontId="7" fillId="5" borderId="5" xfId="0" applyNumberFormat="1" applyFont="1" applyFill="1" applyBorder="1" applyAlignment="1">
      <alignment horizontal="center" vertical="center" wrapText="1"/>
    </xf>
    <xf numFmtId="0" fontId="9" fillId="5" borderId="5" xfId="0" applyFont="1" applyFill="1" applyBorder="1" applyAlignment="1">
      <alignment horizontal="left" vertical="center" wrapText="1"/>
    </xf>
    <xf numFmtId="4" fontId="9" fillId="5" borderId="5" xfId="0" applyNumberFormat="1" applyFont="1" applyFill="1" applyBorder="1" applyAlignment="1">
      <alignment horizontal="center" vertical="center" wrapText="1"/>
    </xf>
    <xf numFmtId="4" fontId="9" fillId="5" borderId="5" xfId="1" applyNumberFormat="1" applyFont="1" applyFill="1" applyBorder="1" applyAlignment="1">
      <alignment horizontal="center" vertical="center" wrapText="1"/>
    </xf>
    <xf numFmtId="0" fontId="9" fillId="7" borderId="5" xfId="0" applyFont="1" applyFill="1" applyBorder="1" applyAlignment="1">
      <alignment horizontal="left" vertical="center" wrapText="1"/>
    </xf>
    <xf numFmtId="4" fontId="9" fillId="7" borderId="5" xfId="0" applyNumberFormat="1" applyFont="1" applyFill="1" applyBorder="1" applyAlignment="1">
      <alignment horizontal="center" vertical="center" wrapText="1"/>
    </xf>
    <xf numFmtId="4" fontId="9" fillId="7" borderId="5" xfId="1" applyNumberFormat="1" applyFont="1" applyFill="1" applyBorder="1" applyAlignment="1">
      <alignment horizontal="center" vertical="center" wrapText="1"/>
    </xf>
    <xf numFmtId="4" fontId="10" fillId="0" borderId="5" xfId="0" applyNumberFormat="1" applyFont="1" applyBorder="1" applyAlignment="1">
      <alignment horizontal="center" vertical="center"/>
    </xf>
    <xf numFmtId="4" fontId="10" fillId="0" borderId="5" xfId="1" applyNumberFormat="1" applyFont="1" applyBorder="1" applyAlignment="1">
      <alignment horizontal="center" vertical="center"/>
    </xf>
    <xf numFmtId="4" fontId="9" fillId="5" borderId="5" xfId="0" applyNumberFormat="1" applyFont="1" applyFill="1" applyBorder="1" applyAlignment="1" applyProtection="1">
      <alignment horizontal="center" vertical="center" wrapText="1"/>
      <protection locked="0"/>
    </xf>
    <xf numFmtId="0" fontId="5" fillId="5" borderId="5" xfId="2" applyFont="1" applyFill="1" applyBorder="1" applyAlignment="1" applyProtection="1">
      <alignment horizontal="left" vertical="center" wrapText="1"/>
      <protection locked="0"/>
    </xf>
    <xf numFmtId="4" fontId="10" fillId="0" borderId="5" xfId="0" applyNumberFormat="1" applyFont="1" applyFill="1" applyBorder="1" applyAlignment="1">
      <alignment horizontal="center" vertical="center"/>
    </xf>
    <xf numFmtId="0" fontId="0" fillId="5" borderId="0" xfId="0" applyFill="1" applyAlignment="1">
      <alignment vertical="center"/>
    </xf>
    <xf numFmtId="0" fontId="12" fillId="5" borderId="5" xfId="0" applyFont="1" applyFill="1" applyBorder="1" applyAlignment="1">
      <alignment horizontal="left" vertical="center" wrapText="1" indent="2"/>
    </xf>
    <xf numFmtId="0" fontId="0" fillId="3" borderId="0" xfId="0" applyFont="1" applyFill="1" applyAlignment="1">
      <alignment vertical="center"/>
    </xf>
    <xf numFmtId="0" fontId="7" fillId="8" borderId="5" xfId="0" applyFont="1" applyFill="1" applyBorder="1" applyAlignment="1">
      <alignment horizontal="left" vertical="center" wrapText="1"/>
    </xf>
    <xf numFmtId="4" fontId="7" fillId="8" borderId="5" xfId="0" applyNumberFormat="1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vertical="center" wrapText="1"/>
    </xf>
    <xf numFmtId="0" fontId="0" fillId="5" borderId="0" xfId="0" applyFont="1" applyFill="1" applyAlignment="1">
      <alignment vertical="center"/>
    </xf>
    <xf numFmtId="0" fontId="12" fillId="9" borderId="5" xfId="0" applyFont="1" applyFill="1" applyBorder="1" applyAlignment="1">
      <alignment horizontal="left" vertical="center" wrapText="1" indent="1" shrinkToFit="1"/>
    </xf>
    <xf numFmtId="4" fontId="10" fillId="9" borderId="5" xfId="0" applyNumberFormat="1" applyFont="1" applyFill="1" applyBorder="1" applyAlignment="1">
      <alignment horizontal="center" vertical="center"/>
    </xf>
    <xf numFmtId="0" fontId="9" fillId="5" borderId="5" xfId="0" applyFont="1" applyFill="1" applyBorder="1" applyAlignment="1">
      <alignment horizontal="left" vertical="center" wrapText="1" shrinkToFit="1"/>
    </xf>
    <xf numFmtId="165" fontId="10" fillId="3" borderId="5" xfId="1" applyNumberFormat="1" applyFont="1" applyFill="1" applyBorder="1" applyAlignment="1">
      <alignment horizontal="center" vertical="center"/>
    </xf>
    <xf numFmtId="0" fontId="0" fillId="0" borderId="0" xfId="0" applyFill="1" applyAlignment="1">
      <alignment vertical="center"/>
    </xf>
    <xf numFmtId="0" fontId="13" fillId="5" borderId="5" xfId="0" applyFont="1" applyFill="1" applyBorder="1" applyAlignment="1">
      <alignment horizontal="left" vertical="center" wrapText="1" shrinkToFit="1"/>
    </xf>
    <xf numFmtId="4" fontId="10" fillId="3" borderId="5" xfId="0" applyNumberFormat="1" applyFont="1" applyFill="1" applyBorder="1" applyAlignment="1">
      <alignment horizontal="center" vertical="center"/>
    </xf>
    <xf numFmtId="4" fontId="9" fillId="5" borderId="5" xfId="0" applyNumberFormat="1" applyFont="1" applyFill="1" applyBorder="1" applyAlignment="1">
      <alignment horizontal="center" vertical="center" wrapText="1" shrinkToFit="1"/>
    </xf>
    <xf numFmtId="0" fontId="12" fillId="10" borderId="5" xfId="0" applyFont="1" applyFill="1" applyBorder="1" applyAlignment="1">
      <alignment horizontal="left" vertical="center" wrapText="1" indent="1" shrinkToFit="1"/>
    </xf>
    <xf numFmtId="4" fontId="10" fillId="10" borderId="5" xfId="0" applyNumberFormat="1" applyFont="1" applyFill="1" applyBorder="1" applyAlignment="1">
      <alignment horizontal="center" vertical="center"/>
    </xf>
    <xf numFmtId="0" fontId="9" fillId="9" borderId="5" xfId="0" applyFont="1" applyFill="1" applyBorder="1" applyAlignment="1">
      <alignment horizontal="left" vertical="center" wrapText="1" shrinkToFit="1"/>
    </xf>
    <xf numFmtId="4" fontId="9" fillId="0" borderId="5" xfId="0" applyNumberFormat="1" applyFont="1" applyFill="1" applyBorder="1" applyAlignment="1">
      <alignment horizontal="center" vertical="center" wrapText="1" shrinkToFit="1"/>
    </xf>
    <xf numFmtId="0" fontId="14" fillId="3" borderId="0" xfId="0" applyFont="1" applyFill="1" applyAlignment="1">
      <alignment vertical="center"/>
    </xf>
    <xf numFmtId="0" fontId="14" fillId="5" borderId="0" xfId="0" applyFont="1" applyFill="1" applyAlignment="1">
      <alignment vertical="center"/>
    </xf>
    <xf numFmtId="0" fontId="10" fillId="5" borderId="5" xfId="0" applyFont="1" applyFill="1" applyBorder="1" applyAlignment="1">
      <alignment horizontal="left" vertical="center" wrapText="1" shrinkToFit="1"/>
    </xf>
    <xf numFmtId="0" fontId="9" fillId="10" borderId="5" xfId="0" applyFont="1" applyFill="1" applyBorder="1" applyAlignment="1">
      <alignment horizontal="left" vertical="center" wrapText="1" shrinkToFit="1"/>
    </xf>
    <xf numFmtId="4" fontId="9" fillId="10" borderId="5" xfId="0" applyNumberFormat="1" applyFont="1" applyFill="1" applyBorder="1" applyAlignment="1">
      <alignment horizontal="center" vertical="center" wrapText="1" shrinkToFit="1"/>
    </xf>
    <xf numFmtId="4" fontId="9" fillId="9" borderId="5" xfId="0" applyNumberFormat="1" applyFont="1" applyFill="1" applyBorder="1" applyAlignment="1">
      <alignment horizontal="center" vertical="center" wrapText="1" shrinkToFit="1"/>
    </xf>
    <xf numFmtId="0" fontId="9" fillId="11" borderId="5" xfId="0" applyFont="1" applyFill="1" applyBorder="1" applyAlignment="1">
      <alignment horizontal="left" vertical="center" wrapText="1" shrinkToFit="1"/>
    </xf>
    <xf numFmtId="4" fontId="10" fillId="11" borderId="5" xfId="0" applyNumberFormat="1" applyFont="1" applyFill="1" applyBorder="1" applyAlignment="1">
      <alignment horizontal="center" vertical="center"/>
    </xf>
    <xf numFmtId="0" fontId="16" fillId="6" borderId="5" xfId="3" applyNumberFormat="1" applyFont="1" applyFill="1" applyBorder="1" applyAlignment="1" applyProtection="1">
      <alignment vertical="top" wrapText="1"/>
    </xf>
    <xf numFmtId="4" fontId="10" fillId="6" borderId="5" xfId="0" applyNumberFormat="1" applyFont="1" applyFill="1" applyBorder="1" applyAlignment="1">
      <alignment horizontal="center" vertical="center"/>
    </xf>
    <xf numFmtId="4" fontId="9" fillId="6" borderId="5" xfId="0" applyNumberFormat="1" applyFont="1" applyFill="1" applyBorder="1" applyAlignment="1">
      <alignment horizontal="center" vertical="center" wrapText="1" shrinkToFit="1"/>
    </xf>
    <xf numFmtId="0" fontId="17" fillId="5" borderId="5" xfId="0" applyFont="1" applyFill="1" applyBorder="1" applyAlignment="1">
      <alignment horizontal="left" vertical="center" wrapText="1" shrinkToFit="1"/>
    </xf>
    <xf numFmtId="0" fontId="17" fillId="0" borderId="5" xfId="0" applyFont="1" applyFill="1" applyBorder="1" applyAlignment="1">
      <alignment horizontal="left" vertical="center" wrapText="1" shrinkToFit="1"/>
    </xf>
    <xf numFmtId="4" fontId="9" fillId="0" borderId="5" xfId="0" applyNumberFormat="1" applyFont="1" applyBorder="1" applyAlignment="1">
      <alignment horizontal="center" vertical="center" wrapText="1" shrinkToFit="1"/>
    </xf>
    <xf numFmtId="49" fontId="9" fillId="5" borderId="5" xfId="0" applyNumberFormat="1" applyFont="1" applyFill="1" applyBorder="1" applyAlignment="1">
      <alignment horizontal="left" vertical="center" wrapText="1" shrinkToFit="1"/>
    </xf>
    <xf numFmtId="0" fontId="9" fillId="12" borderId="5" xfId="0" applyFont="1" applyFill="1" applyBorder="1" applyAlignment="1">
      <alignment horizontal="left" vertical="center" wrapText="1" shrinkToFit="1"/>
    </xf>
    <xf numFmtId="4" fontId="9" fillId="12" borderId="5" xfId="0" applyNumberFormat="1" applyFont="1" applyFill="1" applyBorder="1" applyAlignment="1">
      <alignment horizontal="center" vertical="center" wrapText="1" shrinkToFit="1"/>
    </xf>
    <xf numFmtId="164" fontId="13" fillId="3" borderId="5" xfId="0" applyNumberFormat="1" applyFont="1" applyFill="1" applyBorder="1" applyAlignment="1">
      <alignment vertical="center" wrapText="1" shrinkToFit="1"/>
    </xf>
    <xf numFmtId="164" fontId="7" fillId="3" borderId="5" xfId="0" applyNumberFormat="1" applyFont="1" applyFill="1" applyBorder="1" applyAlignment="1">
      <alignment vertical="center" wrapText="1" shrinkToFit="1"/>
    </xf>
    <xf numFmtId="4" fontId="9" fillId="3" borderId="5" xfId="0" applyNumberFormat="1" applyFont="1" applyFill="1" applyBorder="1" applyAlignment="1">
      <alignment horizontal="center" vertical="center" wrapText="1"/>
    </xf>
    <xf numFmtId="4" fontId="18" fillId="13" borderId="5" xfId="0" applyNumberFormat="1" applyFont="1" applyFill="1" applyBorder="1" applyAlignment="1">
      <alignment horizontal="center" vertical="center"/>
    </xf>
    <xf numFmtId="4" fontId="18" fillId="14" borderId="5" xfId="0" applyNumberFormat="1" applyFont="1" applyFill="1" applyBorder="1" applyAlignment="1">
      <alignment horizontal="center" vertical="center"/>
    </xf>
    <xf numFmtId="0" fontId="12" fillId="11" borderId="5" xfId="0" applyFont="1" applyFill="1" applyBorder="1" applyAlignment="1">
      <alignment horizontal="left" vertical="center" wrapText="1" indent="1" shrinkToFit="1"/>
    </xf>
    <xf numFmtId="4" fontId="18" fillId="15" borderId="5" xfId="0" applyNumberFormat="1" applyFont="1" applyFill="1" applyBorder="1" applyAlignment="1">
      <alignment horizontal="center" vertical="center"/>
    </xf>
    <xf numFmtId="0" fontId="12" fillId="16" borderId="5" xfId="0" applyFont="1" applyFill="1" applyBorder="1" applyAlignment="1">
      <alignment horizontal="left" vertical="center" wrapText="1" indent="1" shrinkToFit="1"/>
    </xf>
    <xf numFmtId="4" fontId="18" fillId="16" borderId="5" xfId="0" applyNumberFormat="1" applyFont="1" applyFill="1" applyBorder="1" applyAlignment="1">
      <alignment horizontal="center" vertical="center"/>
    </xf>
    <xf numFmtId="0" fontId="12" fillId="17" borderId="5" xfId="0" applyFont="1" applyFill="1" applyBorder="1" applyAlignment="1">
      <alignment horizontal="left" vertical="center" wrapText="1" indent="1" shrinkToFit="1"/>
    </xf>
    <xf numFmtId="4" fontId="18" fillId="17" borderId="5" xfId="0" applyNumberFormat="1" applyFont="1" applyFill="1" applyBorder="1" applyAlignment="1">
      <alignment horizontal="center" vertical="center"/>
    </xf>
    <xf numFmtId="4" fontId="10" fillId="17" borderId="5" xfId="0" applyNumberFormat="1" applyFont="1" applyFill="1" applyBorder="1" applyAlignment="1">
      <alignment horizontal="center" vertical="center"/>
    </xf>
    <xf numFmtId="164" fontId="12" fillId="18" borderId="5" xfId="0" applyNumberFormat="1" applyFont="1" applyFill="1" applyBorder="1" applyAlignment="1">
      <alignment vertical="center" wrapText="1" shrinkToFit="1"/>
    </xf>
    <xf numFmtId="4" fontId="10" fillId="18" borderId="5" xfId="0" applyNumberFormat="1" applyFont="1" applyFill="1" applyBorder="1" applyAlignment="1">
      <alignment horizontal="center" vertical="center"/>
    </xf>
    <xf numFmtId="164" fontId="9" fillId="3" borderId="5" xfId="0" applyNumberFormat="1" applyFont="1" applyFill="1" applyBorder="1" applyAlignment="1">
      <alignment vertical="center" wrapText="1" shrinkToFit="1"/>
    </xf>
    <xf numFmtId="49" fontId="9" fillId="3" borderId="5" xfId="0" applyNumberFormat="1" applyFont="1" applyFill="1" applyBorder="1" applyAlignment="1">
      <alignment horizontal="left" vertical="center" wrapText="1" shrinkToFit="1"/>
    </xf>
    <xf numFmtId="164" fontId="9" fillId="5" borderId="5" xfId="0" applyNumberFormat="1" applyFont="1" applyFill="1" applyBorder="1" applyAlignment="1">
      <alignment vertical="center" wrapText="1" shrinkToFit="1"/>
    </xf>
    <xf numFmtId="4" fontId="18" fillId="0" borderId="5" xfId="0" applyNumberFormat="1" applyFont="1" applyBorder="1" applyAlignment="1">
      <alignment horizontal="center" vertical="center"/>
    </xf>
    <xf numFmtId="0" fontId="19" fillId="9" borderId="5" xfId="0" applyFont="1" applyFill="1" applyBorder="1" applyAlignment="1">
      <alignment horizontal="left" vertical="center" wrapText="1" indent="1" shrinkToFit="1"/>
    </xf>
    <xf numFmtId="0" fontId="9" fillId="3" borderId="5" xfId="0" applyFont="1" applyFill="1" applyBorder="1" applyAlignment="1">
      <alignment horizontal="left" vertical="center" wrapText="1" shrinkToFit="1"/>
    </xf>
    <xf numFmtId="4" fontId="9" fillId="3" borderId="5" xfId="0" applyNumberFormat="1" applyFont="1" applyFill="1" applyBorder="1" applyAlignment="1">
      <alignment horizontal="center" vertical="center" wrapText="1" shrinkToFit="1"/>
    </xf>
    <xf numFmtId="0" fontId="9" fillId="6" borderId="5" xfId="0" applyFont="1" applyFill="1" applyBorder="1" applyAlignment="1">
      <alignment horizontal="left" vertical="center" wrapText="1" shrinkToFit="1"/>
    </xf>
    <xf numFmtId="0" fontId="12" fillId="11" borderId="5" xfId="0" applyFont="1" applyFill="1" applyBorder="1" applyAlignment="1">
      <alignment horizontal="left" vertical="center" wrapText="1" shrinkToFit="1"/>
    </xf>
    <xf numFmtId="4" fontId="9" fillId="11" borderId="5" xfId="0" applyNumberFormat="1" applyFont="1" applyFill="1" applyBorder="1" applyAlignment="1">
      <alignment horizontal="center" vertical="center" wrapText="1" shrinkToFit="1"/>
    </xf>
    <xf numFmtId="0" fontId="12" fillId="17" borderId="5" xfId="0" applyFont="1" applyFill="1" applyBorder="1" applyAlignment="1">
      <alignment horizontal="left" vertical="center" wrapText="1" shrinkToFit="1"/>
    </xf>
    <xf numFmtId="4" fontId="9" fillId="17" borderId="5" xfId="0" applyNumberFormat="1" applyFont="1" applyFill="1" applyBorder="1" applyAlignment="1">
      <alignment horizontal="center" vertical="center" wrapText="1" shrinkToFit="1"/>
    </xf>
    <xf numFmtId="4" fontId="10" fillId="16" borderId="5" xfId="0" applyNumberFormat="1" applyFont="1" applyFill="1" applyBorder="1" applyAlignment="1">
      <alignment horizontal="center" vertical="center"/>
    </xf>
    <xf numFmtId="4" fontId="18" fillId="19" borderId="5" xfId="0" applyNumberFormat="1" applyFont="1" applyFill="1" applyBorder="1" applyAlignment="1">
      <alignment horizontal="center" vertical="center"/>
    </xf>
    <xf numFmtId="4" fontId="9" fillId="16" borderId="5" xfId="0" applyNumberFormat="1" applyFont="1" applyFill="1" applyBorder="1" applyAlignment="1">
      <alignment horizontal="center" vertical="center" wrapText="1" shrinkToFit="1"/>
    </xf>
    <xf numFmtId="4" fontId="18" fillId="20" borderId="5" xfId="0" applyNumberFormat="1" applyFont="1" applyFill="1" applyBorder="1" applyAlignment="1">
      <alignment horizontal="center" vertical="center"/>
    </xf>
    <xf numFmtId="4" fontId="9" fillId="18" borderId="5" xfId="0" applyNumberFormat="1" applyFont="1" applyFill="1" applyBorder="1" applyAlignment="1">
      <alignment horizontal="center" vertical="center" wrapText="1" shrinkToFit="1"/>
    </xf>
    <xf numFmtId="0" fontId="19" fillId="5" borderId="5" xfId="0" applyFont="1" applyFill="1" applyBorder="1" applyAlignment="1">
      <alignment horizontal="left" vertical="center" wrapText="1" shrinkToFit="1"/>
    </xf>
    <xf numFmtId="0" fontId="9" fillId="17" borderId="5" xfId="0" applyFont="1" applyFill="1" applyBorder="1" applyAlignment="1">
      <alignment horizontal="left" vertical="center" wrapText="1" shrinkToFit="1"/>
    </xf>
    <xf numFmtId="0" fontId="20" fillId="5" borderId="5" xfId="0" applyFont="1" applyFill="1" applyBorder="1" applyAlignment="1">
      <alignment horizontal="left" vertical="center" wrapText="1" shrinkToFit="1"/>
    </xf>
    <xf numFmtId="0" fontId="7" fillId="4" borderId="5" xfId="0" applyFont="1" applyFill="1" applyBorder="1" applyAlignment="1">
      <alignment horizontal="left" vertical="center" wrapText="1"/>
    </xf>
    <xf numFmtId="4" fontId="21" fillId="4" borderId="5" xfId="0" applyNumberFormat="1" applyFont="1" applyFill="1" applyBorder="1" applyAlignment="1">
      <alignment horizontal="center" vertical="center"/>
    </xf>
    <xf numFmtId="0" fontId="7" fillId="5" borderId="2" xfId="0" applyFont="1" applyFill="1" applyBorder="1" applyAlignment="1">
      <alignment vertical="center" wrapText="1"/>
    </xf>
    <xf numFmtId="4" fontId="7" fillId="3" borderId="5" xfId="0" applyNumberFormat="1" applyFont="1" applyFill="1" applyBorder="1" applyAlignment="1">
      <alignment horizontal="center" vertical="center" wrapText="1"/>
    </xf>
    <xf numFmtId="49" fontId="9" fillId="5" borderId="5" xfId="0" applyNumberFormat="1" applyFont="1" applyFill="1" applyBorder="1" applyAlignment="1">
      <alignment horizontal="left" vertical="center" wrapText="1"/>
    </xf>
    <xf numFmtId="0" fontId="22" fillId="5" borderId="2" xfId="0" applyFont="1" applyFill="1" applyBorder="1" applyAlignment="1">
      <alignment vertical="center"/>
    </xf>
    <xf numFmtId="0" fontId="9" fillId="11" borderId="5" xfId="0" applyFont="1" applyFill="1" applyBorder="1" applyAlignment="1">
      <alignment horizontal="left" vertical="center" wrapText="1"/>
    </xf>
    <xf numFmtId="0" fontId="9" fillId="21" borderId="5" xfId="0" applyFont="1" applyFill="1" applyBorder="1" applyAlignment="1">
      <alignment horizontal="left" vertical="center" wrapText="1"/>
    </xf>
    <xf numFmtId="4" fontId="10" fillId="21" borderId="5" xfId="0" applyNumberFormat="1" applyFont="1" applyFill="1" applyBorder="1" applyAlignment="1">
      <alignment horizontal="center" vertical="center"/>
    </xf>
    <xf numFmtId="0" fontId="9" fillId="17" borderId="5" xfId="0" applyFont="1" applyFill="1" applyBorder="1" applyAlignment="1">
      <alignment horizontal="left" vertical="center" wrapText="1"/>
    </xf>
    <xf numFmtId="0" fontId="9" fillId="6" borderId="5" xfId="0" applyFont="1" applyFill="1" applyBorder="1" applyAlignment="1">
      <alignment horizontal="left" vertical="center" wrapText="1"/>
    </xf>
    <xf numFmtId="0" fontId="9" fillId="0" borderId="5" xfId="0" applyFont="1" applyFill="1" applyBorder="1" applyAlignment="1">
      <alignment horizontal="left" vertical="center" wrapText="1"/>
    </xf>
    <xf numFmtId="4" fontId="9" fillId="3" borderId="5" xfId="1" applyNumberFormat="1" applyFont="1" applyFill="1" applyBorder="1" applyAlignment="1">
      <alignment horizontal="center" vertical="center" wrapText="1"/>
    </xf>
    <xf numFmtId="0" fontId="12" fillId="0" borderId="5" xfId="0" applyFont="1" applyFill="1" applyBorder="1" applyAlignment="1">
      <alignment horizontal="left" vertical="center" wrapText="1" indent="3"/>
    </xf>
    <xf numFmtId="0" fontId="13" fillId="3" borderId="5" xfId="0" applyFont="1" applyFill="1" applyBorder="1" applyAlignment="1">
      <alignment horizontal="left" vertical="center" wrapText="1"/>
    </xf>
    <xf numFmtId="0" fontId="24" fillId="5" borderId="0" xfId="0" applyFont="1" applyFill="1" applyAlignment="1">
      <alignment vertical="center"/>
    </xf>
    <xf numFmtId="0" fontId="0" fillId="5" borderId="0" xfId="0" applyFill="1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25" fillId="5" borderId="0" xfId="0" applyFont="1" applyFill="1" applyAlignment="1">
      <alignment horizontal="left" vertical="center"/>
    </xf>
    <xf numFmtId="0" fontId="24" fillId="5" borderId="0" xfId="0" applyFont="1" applyFill="1" applyAlignment="1">
      <alignment horizontal="center" vertical="center"/>
    </xf>
    <xf numFmtId="0" fontId="1" fillId="5" borderId="0" xfId="0" applyFont="1" applyFill="1" applyAlignment="1">
      <alignment vertical="center"/>
    </xf>
    <xf numFmtId="0" fontId="2" fillId="0" borderId="0" xfId="0" applyFont="1" applyFill="1" applyBorder="1" applyAlignment="1">
      <alignment vertical="center"/>
    </xf>
    <xf numFmtId="0" fontId="3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center"/>
    </xf>
    <xf numFmtId="49" fontId="7" fillId="6" borderId="5" xfId="1" applyNumberFormat="1" applyFont="1" applyFill="1" applyBorder="1" applyAlignment="1">
      <alignment horizontal="center" vertical="center" wrapText="1"/>
    </xf>
    <xf numFmtId="49" fontId="7" fillId="5" borderId="5" xfId="1" applyNumberFormat="1" applyFont="1" applyFill="1" applyBorder="1" applyAlignment="1">
      <alignment horizontal="center" vertical="center" wrapText="1"/>
    </xf>
    <xf numFmtId="49" fontId="10" fillId="0" borderId="5" xfId="1" applyNumberFormat="1" applyFont="1" applyBorder="1" applyAlignment="1">
      <alignment horizontal="center" vertical="center"/>
    </xf>
    <xf numFmtId="49" fontId="10" fillId="9" borderId="5" xfId="1" applyNumberFormat="1" applyFont="1" applyFill="1" applyBorder="1" applyAlignment="1">
      <alignment horizontal="center" vertical="center"/>
    </xf>
    <xf numFmtId="49" fontId="10" fillId="3" borderId="5" xfId="1" applyNumberFormat="1" applyFont="1" applyFill="1" applyBorder="1" applyAlignment="1">
      <alignment horizontal="center" vertical="center"/>
    </xf>
    <xf numFmtId="49" fontId="9" fillId="5" borderId="5" xfId="1" applyNumberFormat="1" applyFont="1" applyFill="1" applyBorder="1" applyAlignment="1">
      <alignment horizontal="center" vertical="center" wrapText="1" shrinkToFit="1"/>
    </xf>
    <xf numFmtId="49" fontId="10" fillId="10" borderId="5" xfId="1" applyNumberFormat="1" applyFont="1" applyFill="1" applyBorder="1" applyAlignment="1">
      <alignment horizontal="center" vertical="center"/>
    </xf>
    <xf numFmtId="49" fontId="10" fillId="11" borderId="5" xfId="1" applyNumberFormat="1" applyFont="1" applyFill="1" applyBorder="1" applyAlignment="1">
      <alignment horizontal="center" vertical="center"/>
    </xf>
    <xf numFmtId="49" fontId="10" fillId="6" borderId="5" xfId="1" applyNumberFormat="1" applyFont="1" applyFill="1" applyBorder="1" applyAlignment="1">
      <alignment horizontal="center" vertical="center"/>
    </xf>
    <xf numFmtId="49" fontId="10" fillId="16" borderId="5" xfId="1" applyNumberFormat="1" applyFont="1" applyFill="1" applyBorder="1" applyAlignment="1">
      <alignment horizontal="center" vertical="center"/>
    </xf>
    <xf numFmtId="49" fontId="10" fillId="17" borderId="5" xfId="1" applyNumberFormat="1" applyFont="1" applyFill="1" applyBorder="1" applyAlignment="1">
      <alignment horizontal="center" vertical="center"/>
    </xf>
    <xf numFmtId="49" fontId="10" fillId="18" borderId="5" xfId="1" applyNumberFormat="1" applyFont="1" applyFill="1" applyBorder="1" applyAlignment="1">
      <alignment horizontal="center" vertical="center"/>
    </xf>
    <xf numFmtId="49" fontId="10" fillId="0" borderId="5" xfId="1" applyNumberFormat="1" applyFont="1" applyFill="1" applyBorder="1" applyAlignment="1">
      <alignment horizontal="center" vertical="center"/>
    </xf>
    <xf numFmtId="49" fontId="9" fillId="3" borderId="5" xfId="1" applyNumberFormat="1" applyFont="1" applyFill="1" applyBorder="1" applyAlignment="1">
      <alignment horizontal="center" vertical="center" wrapText="1" shrinkToFit="1"/>
    </xf>
    <xf numFmtId="49" fontId="9" fillId="6" borderId="5" xfId="1" applyNumberFormat="1" applyFont="1" applyFill="1" applyBorder="1" applyAlignment="1">
      <alignment horizontal="center" vertical="center" wrapText="1" shrinkToFit="1"/>
    </xf>
    <xf numFmtId="49" fontId="18" fillId="13" borderId="5" xfId="1" applyNumberFormat="1" applyFont="1" applyFill="1" applyBorder="1" applyAlignment="1">
      <alignment horizontal="center" vertical="center"/>
    </xf>
    <xf numFmtId="49" fontId="21" fillId="4" borderId="5" xfId="1" applyNumberFormat="1" applyFont="1" applyFill="1" applyBorder="1" applyAlignment="1">
      <alignment horizontal="center" vertical="center"/>
    </xf>
    <xf numFmtId="49" fontId="7" fillId="3" borderId="5" xfId="1" applyNumberFormat="1" applyFont="1" applyFill="1" applyBorder="1" applyAlignment="1">
      <alignment horizontal="center" vertical="center" wrapText="1"/>
    </xf>
    <xf numFmtId="49" fontId="9" fillId="3" borderId="5" xfId="1" applyNumberFormat="1" applyFont="1" applyFill="1" applyBorder="1" applyAlignment="1">
      <alignment horizontal="center" vertical="center" wrapText="1"/>
    </xf>
    <xf numFmtId="49" fontId="23" fillId="5" borderId="3" xfId="1" applyNumberFormat="1" applyFont="1" applyFill="1" applyBorder="1" applyAlignment="1">
      <alignment vertical="center"/>
    </xf>
    <xf numFmtId="49" fontId="10" fillId="21" borderId="5" xfId="1" applyNumberFormat="1" applyFont="1" applyFill="1" applyBorder="1" applyAlignment="1">
      <alignment horizontal="center" vertical="center"/>
    </xf>
    <xf numFmtId="0" fontId="33" fillId="4" borderId="5" xfId="0" applyFont="1" applyFill="1" applyBorder="1" applyAlignment="1">
      <alignment horizontal="center" vertical="center" wrapText="1"/>
    </xf>
    <xf numFmtId="0" fontId="32" fillId="4" borderId="5" xfId="0" applyFont="1" applyFill="1" applyBorder="1" applyAlignment="1">
      <alignment horizontal="center" vertical="center" wrapText="1"/>
    </xf>
    <xf numFmtId="4" fontId="7" fillId="3" borderId="4" xfId="0" applyNumberFormat="1" applyFont="1" applyFill="1" applyBorder="1" applyAlignment="1">
      <alignment vertical="center" wrapText="1"/>
    </xf>
    <xf numFmtId="4" fontId="7" fillId="3" borderId="4" xfId="1" applyNumberFormat="1" applyFont="1" applyFill="1" applyBorder="1" applyAlignment="1">
      <alignment vertical="center" wrapText="1"/>
    </xf>
    <xf numFmtId="4" fontId="7" fillId="3" borderId="3" xfId="0" applyNumberFormat="1" applyFont="1" applyFill="1" applyBorder="1" applyAlignment="1">
      <alignment vertical="center" wrapText="1"/>
    </xf>
    <xf numFmtId="4" fontId="10" fillId="3" borderId="0" xfId="0" applyNumberFormat="1" applyFont="1" applyFill="1" applyBorder="1" applyAlignment="1">
      <alignment horizontal="center" vertical="center"/>
    </xf>
    <xf numFmtId="4" fontId="10" fillId="6" borderId="5" xfId="1" applyNumberFormat="1" applyFont="1" applyFill="1" applyBorder="1" applyAlignment="1">
      <alignment horizontal="center" vertical="center"/>
    </xf>
    <xf numFmtId="4" fontId="10" fillId="9" borderId="5" xfId="1" applyNumberFormat="1" applyFont="1" applyFill="1" applyBorder="1" applyAlignment="1">
      <alignment horizontal="center" vertical="center"/>
    </xf>
    <xf numFmtId="4" fontId="9" fillId="5" borderId="5" xfId="1" applyNumberFormat="1" applyFont="1" applyFill="1" applyBorder="1" applyAlignment="1">
      <alignment horizontal="center" vertical="center" wrapText="1" shrinkToFit="1"/>
    </xf>
    <xf numFmtId="4" fontId="10" fillId="10" borderId="5" xfId="1" applyNumberFormat="1" applyFont="1" applyFill="1" applyBorder="1" applyAlignment="1">
      <alignment horizontal="center" vertical="center"/>
    </xf>
    <xf numFmtId="4" fontId="10" fillId="3" borderId="5" xfId="1" applyNumberFormat="1" applyFont="1" applyFill="1" applyBorder="1" applyAlignment="1">
      <alignment horizontal="center" vertical="center"/>
    </xf>
    <xf numFmtId="4" fontId="10" fillId="11" borderId="5" xfId="1" applyNumberFormat="1" applyFont="1" applyFill="1" applyBorder="1" applyAlignment="1">
      <alignment horizontal="center" vertical="center"/>
    </xf>
    <xf numFmtId="4" fontId="18" fillId="13" borderId="5" xfId="1" applyNumberFormat="1" applyFont="1" applyFill="1" applyBorder="1" applyAlignment="1">
      <alignment horizontal="center" vertical="center"/>
    </xf>
    <xf numFmtId="4" fontId="18" fillId="15" borderId="5" xfId="1" applyNumberFormat="1" applyFont="1" applyFill="1" applyBorder="1" applyAlignment="1">
      <alignment horizontal="center" vertical="center"/>
    </xf>
    <xf numFmtId="4" fontId="18" fillId="16" borderId="5" xfId="1" applyNumberFormat="1" applyFont="1" applyFill="1" applyBorder="1" applyAlignment="1">
      <alignment horizontal="center" vertical="center"/>
    </xf>
    <xf numFmtId="4" fontId="10" fillId="16" borderId="5" xfId="1" applyNumberFormat="1" applyFont="1" applyFill="1" applyBorder="1" applyAlignment="1">
      <alignment horizontal="center" vertical="center"/>
    </xf>
    <xf numFmtId="4" fontId="18" fillId="17" borderId="5" xfId="1" applyNumberFormat="1" applyFont="1" applyFill="1" applyBorder="1" applyAlignment="1">
      <alignment horizontal="center" vertical="center"/>
    </xf>
    <xf numFmtId="4" fontId="10" fillId="17" borderId="5" xfId="1" applyNumberFormat="1" applyFont="1" applyFill="1" applyBorder="1" applyAlignment="1">
      <alignment horizontal="center" vertical="center"/>
    </xf>
    <xf numFmtId="4" fontId="10" fillId="18" borderId="5" xfId="1" applyNumberFormat="1" applyFont="1" applyFill="1" applyBorder="1" applyAlignment="1">
      <alignment horizontal="center" vertical="center"/>
    </xf>
    <xf numFmtId="4" fontId="10" fillId="0" borderId="5" xfId="1" applyNumberFormat="1" applyFont="1" applyFill="1" applyBorder="1" applyAlignment="1">
      <alignment horizontal="center" vertical="center"/>
    </xf>
    <xf numFmtId="4" fontId="18" fillId="0" borderId="5" xfId="1" applyNumberFormat="1" applyFont="1" applyBorder="1" applyAlignment="1">
      <alignment horizontal="center" vertical="center"/>
    </xf>
    <xf numFmtId="4" fontId="9" fillId="6" borderId="5" xfId="1" applyNumberFormat="1" applyFont="1" applyFill="1" applyBorder="1" applyAlignment="1">
      <alignment horizontal="center" vertical="center" wrapText="1" shrinkToFit="1"/>
    </xf>
    <xf numFmtId="4" fontId="7" fillId="5" borderId="4" xfId="0" applyNumberFormat="1" applyFont="1" applyFill="1" applyBorder="1" applyAlignment="1">
      <alignment vertical="center" wrapText="1"/>
    </xf>
    <xf numFmtId="4" fontId="23" fillId="5" borderId="4" xfId="0" applyNumberFormat="1" applyFont="1" applyFill="1" applyBorder="1" applyAlignment="1">
      <alignment vertical="center"/>
    </xf>
    <xf numFmtId="4" fontId="23" fillId="5" borderId="4" xfId="1" applyNumberFormat="1" applyFont="1" applyFill="1" applyBorder="1" applyAlignment="1">
      <alignment vertical="center"/>
    </xf>
    <xf numFmtId="0" fontId="13" fillId="3" borderId="5" xfId="0" applyFont="1" applyFill="1" applyBorder="1" applyAlignment="1">
      <alignment horizontal="left" vertical="center" wrapText="1" shrinkToFit="1"/>
    </xf>
    <xf numFmtId="10" fontId="9" fillId="3" borderId="5" xfId="1" applyNumberFormat="1" applyFont="1" applyFill="1" applyBorder="1" applyAlignment="1">
      <alignment horizontal="center" vertical="center" wrapText="1"/>
    </xf>
    <xf numFmtId="0" fontId="9" fillId="3" borderId="5" xfId="0" applyFont="1" applyFill="1" applyBorder="1" applyAlignment="1">
      <alignment horizontal="left" vertical="center" wrapText="1"/>
    </xf>
    <xf numFmtId="0" fontId="13" fillId="0" borderId="5" xfId="0" applyFont="1" applyFill="1" applyBorder="1" applyAlignment="1">
      <alignment horizontal="left" vertical="center" wrapText="1" shrinkToFit="1"/>
    </xf>
    <xf numFmtId="0" fontId="9" fillId="0" borderId="5" xfId="0" applyFont="1" applyFill="1" applyBorder="1" applyAlignment="1">
      <alignment horizontal="left" vertical="center" wrapText="1" shrinkToFit="1"/>
    </xf>
    <xf numFmtId="4" fontId="13" fillId="0" borderId="5" xfId="0" applyNumberFormat="1" applyFont="1" applyBorder="1" applyAlignment="1">
      <alignment horizontal="center" vertical="center"/>
    </xf>
    <xf numFmtId="49" fontId="10" fillId="3" borderId="5" xfId="1" applyNumberFormat="1" applyFont="1" applyFill="1" applyBorder="1" applyAlignment="1">
      <alignment horizontal="center" vertical="center" wrapText="1"/>
    </xf>
    <xf numFmtId="49" fontId="10" fillId="0" borderId="5" xfId="1" applyNumberFormat="1" applyFont="1" applyBorder="1" applyAlignment="1">
      <alignment horizontal="center" vertical="center" wrapText="1"/>
    </xf>
    <xf numFmtId="0" fontId="0" fillId="0" borderId="5" xfId="0" applyBorder="1" applyAlignment="1">
      <alignment vertical="center" wrapText="1"/>
    </xf>
    <xf numFmtId="0" fontId="10" fillId="0" borderId="5" xfId="0" applyFont="1" applyBorder="1" applyAlignment="1">
      <alignment horizontal="left" vertical="center" wrapText="1"/>
    </xf>
    <xf numFmtId="0" fontId="16" fillId="0" borderId="5" xfId="0" applyFont="1" applyFill="1" applyBorder="1" applyAlignment="1">
      <alignment horizontal="justify" vertical="center" wrapText="1"/>
    </xf>
    <xf numFmtId="49" fontId="10" fillId="0" borderId="5" xfId="1" applyNumberFormat="1" applyFont="1" applyBorder="1" applyAlignment="1">
      <alignment horizontal="left" vertical="center" wrapText="1"/>
    </xf>
    <xf numFmtId="0" fontId="34" fillId="0" borderId="5" xfId="0" applyFont="1" applyBorder="1" applyAlignment="1">
      <alignment vertical="center" wrapText="1"/>
    </xf>
    <xf numFmtId="49" fontId="10" fillId="3" borderId="5" xfId="1" applyNumberFormat="1" applyFont="1" applyFill="1" applyBorder="1" applyAlignment="1">
      <alignment horizontal="left" vertical="center" wrapText="1"/>
    </xf>
    <xf numFmtId="0" fontId="0" fillId="9" borderId="0" xfId="0" applyFill="1" applyAlignment="1">
      <alignment vertical="center"/>
    </xf>
    <xf numFmtId="0" fontId="35" fillId="9" borderId="0" xfId="0" applyFont="1" applyFill="1" applyAlignment="1">
      <alignment wrapText="1"/>
    </xf>
    <xf numFmtId="49" fontId="9" fillId="5" borderId="5" xfId="1" applyNumberFormat="1" applyFont="1" applyFill="1" applyBorder="1" applyAlignment="1">
      <alignment horizontal="left" vertical="center" wrapText="1" shrinkToFit="1"/>
    </xf>
    <xf numFmtId="4" fontId="9" fillId="0" borderId="5" xfId="0" applyNumberFormat="1" applyFont="1" applyFill="1" applyBorder="1" applyAlignment="1" applyProtection="1">
      <alignment horizontal="center" vertical="center" wrapText="1"/>
      <protection locked="0"/>
    </xf>
    <xf numFmtId="4" fontId="9" fillId="0" borderId="5" xfId="0" applyNumberFormat="1" applyFont="1" applyFill="1" applyBorder="1" applyAlignment="1">
      <alignment horizontal="center" vertical="center" wrapText="1"/>
    </xf>
    <xf numFmtId="49" fontId="9" fillId="3" borderId="5" xfId="1" applyNumberFormat="1" applyFont="1" applyFill="1" applyBorder="1" applyAlignment="1">
      <alignment horizontal="left" vertical="center" wrapText="1"/>
    </xf>
    <xf numFmtId="49" fontId="10" fillId="0" borderId="5" xfId="1" applyNumberFormat="1" applyFont="1" applyBorder="1" applyAlignment="1">
      <alignment vertical="center" wrapText="1"/>
    </xf>
    <xf numFmtId="49" fontId="7" fillId="0" borderId="5" xfId="1" applyNumberFormat="1" applyFont="1" applyFill="1" applyBorder="1" applyAlignment="1">
      <alignment horizontal="center" vertical="center" wrapText="1"/>
    </xf>
    <xf numFmtId="49" fontId="10" fillId="0" borderId="0" xfId="1" applyNumberFormat="1" applyFont="1" applyFill="1" applyBorder="1" applyAlignment="1">
      <alignment horizontal="center" vertical="center"/>
    </xf>
    <xf numFmtId="49" fontId="9" fillId="0" borderId="5" xfId="1" applyNumberFormat="1" applyFont="1" applyFill="1" applyBorder="1" applyAlignment="1">
      <alignment horizontal="center" vertical="center" wrapText="1" shrinkToFit="1"/>
    </xf>
    <xf numFmtId="49" fontId="10" fillId="0" borderId="5" xfId="1" applyNumberFormat="1" applyFont="1" applyBorder="1" applyAlignment="1">
      <alignment horizontal="left" vertical="center"/>
    </xf>
    <xf numFmtId="0" fontId="16" fillId="25" borderId="5" xfId="0" applyFont="1" applyFill="1" applyBorder="1" applyAlignment="1">
      <alignment horizontal="left" vertical="center" wrapText="1"/>
    </xf>
    <xf numFmtId="0" fontId="36" fillId="25" borderId="5" xfId="0" applyFont="1" applyFill="1" applyBorder="1" applyAlignment="1">
      <alignment horizontal="left" vertical="center" wrapText="1"/>
    </xf>
    <xf numFmtId="0" fontId="16" fillId="0" borderId="5" xfId="0" applyFont="1" applyFill="1" applyBorder="1" applyAlignment="1">
      <alignment horizontal="left" vertical="center" wrapText="1"/>
    </xf>
    <xf numFmtId="0" fontId="16" fillId="0" borderId="12" xfId="0" applyFont="1" applyFill="1" applyBorder="1" applyAlignment="1">
      <alignment horizontal="justify" vertical="center" wrapText="1"/>
    </xf>
    <xf numFmtId="0" fontId="0" fillId="5" borderId="0" xfId="0" applyFill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0" fontId="32" fillId="4" borderId="5" xfId="0" applyFont="1" applyFill="1" applyBorder="1" applyAlignment="1">
      <alignment horizontal="center" vertical="center" wrapText="1"/>
    </xf>
    <xf numFmtId="164" fontId="33" fillId="4" borderId="5" xfId="0" applyNumberFormat="1" applyFont="1" applyFill="1" applyBorder="1" applyAlignment="1">
      <alignment horizontal="center" vertical="center" wrapText="1"/>
    </xf>
    <xf numFmtId="0" fontId="33" fillId="4" borderId="5" xfId="0" applyFont="1" applyFill="1" applyBorder="1" applyAlignment="1">
      <alignment horizontal="center" vertical="center" wrapText="1"/>
    </xf>
    <xf numFmtId="4" fontId="33" fillId="4" borderId="5" xfId="0" applyNumberFormat="1" applyFont="1" applyFill="1" applyBorder="1" applyAlignment="1">
      <alignment horizontal="center" vertical="center" wrapText="1"/>
    </xf>
  </cellXfs>
  <cellStyles count="83">
    <cellStyle name="br" xfId="4"/>
    <cellStyle name="col" xfId="5"/>
    <cellStyle name="st31" xfId="6"/>
    <cellStyle name="st32" xfId="7"/>
    <cellStyle name="st33" xfId="8"/>
    <cellStyle name="style0" xfId="9"/>
    <cellStyle name="td" xfId="10"/>
    <cellStyle name="tr" xfId="11"/>
    <cellStyle name="xl21" xfId="12"/>
    <cellStyle name="xl22" xfId="13"/>
    <cellStyle name="xl22 2" xfId="14"/>
    <cellStyle name="xl22 3" xfId="15"/>
    <cellStyle name="xl23" xfId="16"/>
    <cellStyle name="xl23 2" xfId="17"/>
    <cellStyle name="xl23 3" xfId="18"/>
    <cellStyle name="xl24" xfId="19"/>
    <cellStyle name="xl24 2" xfId="20"/>
    <cellStyle name="xl24 3" xfId="21"/>
    <cellStyle name="xl25" xfId="22"/>
    <cellStyle name="xl25 2" xfId="23"/>
    <cellStyle name="xl25 3" xfId="24"/>
    <cellStyle name="xl26" xfId="25"/>
    <cellStyle name="xl26 2" xfId="26"/>
    <cellStyle name="xl26 3" xfId="27"/>
    <cellStyle name="xl27" xfId="28"/>
    <cellStyle name="xl27 2" xfId="29"/>
    <cellStyle name="xl27 3" xfId="30"/>
    <cellStyle name="xl28" xfId="31"/>
    <cellStyle name="xl28 2" xfId="32"/>
    <cellStyle name="xl28 3" xfId="33"/>
    <cellStyle name="xl29" xfId="34"/>
    <cellStyle name="xl29 2" xfId="35"/>
    <cellStyle name="xl29 3" xfId="36"/>
    <cellStyle name="xl30" xfId="37"/>
    <cellStyle name="xl30 2" xfId="38"/>
    <cellStyle name="xl30 3" xfId="39"/>
    <cellStyle name="xl31" xfId="40"/>
    <cellStyle name="xl31 2" xfId="41"/>
    <cellStyle name="xl31 3" xfId="42"/>
    <cellStyle name="xl32" xfId="43"/>
    <cellStyle name="xl32 2" xfId="44"/>
    <cellStyle name="xl32 3" xfId="45"/>
    <cellStyle name="xl33" xfId="46"/>
    <cellStyle name="xl33 2" xfId="47"/>
    <cellStyle name="xl33 3" xfId="48"/>
    <cellStyle name="xl34" xfId="49"/>
    <cellStyle name="xl34 2" xfId="50"/>
    <cellStyle name="xl34 3" xfId="51"/>
    <cellStyle name="xl35" xfId="52"/>
    <cellStyle name="xl35 2" xfId="53"/>
    <cellStyle name="xl35 3" xfId="54"/>
    <cellStyle name="xl36" xfId="55"/>
    <cellStyle name="xl36 2" xfId="56"/>
    <cellStyle name="xl36 3" xfId="57"/>
    <cellStyle name="xl37" xfId="58"/>
    <cellStyle name="xl37 2" xfId="59"/>
    <cellStyle name="xl37 3" xfId="60"/>
    <cellStyle name="xl38" xfId="61"/>
    <cellStyle name="xl38 2" xfId="62"/>
    <cellStyle name="xl38 3" xfId="63"/>
    <cellStyle name="xl39" xfId="64"/>
    <cellStyle name="xl39 2" xfId="65"/>
    <cellStyle name="xl39 3" xfId="66"/>
    <cellStyle name="xl40" xfId="3"/>
    <cellStyle name="xl40 2" xfId="67"/>
    <cellStyle name="xl41" xfId="68"/>
    <cellStyle name="xl41 2" xfId="69"/>
    <cellStyle name="xl41 3" xfId="70"/>
    <cellStyle name="xl42" xfId="71"/>
    <cellStyle name="xl42 2" xfId="72"/>
    <cellStyle name="xl42 3" xfId="73"/>
    <cellStyle name="xl43" xfId="74"/>
    <cellStyle name="xl43 2" xfId="75"/>
    <cellStyle name="xl44" xfId="76"/>
    <cellStyle name="xl44 2" xfId="77"/>
    <cellStyle name="xl44 3" xfId="78"/>
    <cellStyle name="xl45" xfId="79"/>
    <cellStyle name="xl46" xfId="80"/>
    <cellStyle name="xl63" xfId="81"/>
    <cellStyle name="Обычный" xfId="0" builtinId="0"/>
    <cellStyle name="Обычный 2" xfId="82"/>
    <cellStyle name="Обычный_Лист1" xfId="2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79998168889431442"/>
    <pageSetUpPr autoPageBreaks="0" fitToPage="1"/>
  </sheetPr>
  <dimension ref="A1:SG479"/>
  <sheetViews>
    <sheetView tabSelected="1" view="pageBreakPreview" zoomScale="67" zoomScaleNormal="85" zoomScaleSheetLayoutView="67" workbookViewId="0">
      <pane xSplit="1" ySplit="7" topLeftCell="B452" activePane="bottomRight" state="frozen"/>
      <selection pane="topRight" activeCell="B1" sqref="B1"/>
      <selection pane="bottomLeft" activeCell="A8" sqref="A8"/>
      <selection pane="bottomRight" activeCell="E299" sqref="E299"/>
    </sheetView>
  </sheetViews>
  <sheetFormatPr defaultColWidth="9.140625" defaultRowHeight="18.75" x14ac:dyDescent="0.25"/>
  <cols>
    <col min="1" max="1" width="34.42578125" style="106" customWidth="1"/>
    <col min="2" max="2" width="24.28515625" style="107" bestFit="1" customWidth="1"/>
    <col min="3" max="4" width="20.7109375" style="21" bestFit="1" customWidth="1"/>
    <col min="5" max="5" width="14.42578125" style="21" bestFit="1" customWidth="1"/>
    <col min="6" max="6" width="16" style="108" customWidth="1"/>
    <col min="7" max="7" width="15.140625" style="21" customWidth="1"/>
    <col min="8" max="8" width="14.85546875" style="21" customWidth="1"/>
    <col min="9" max="9" width="15.28515625" style="108" customWidth="1"/>
    <col min="10" max="10" width="15" style="109" bestFit="1" customWidth="1"/>
    <col min="11" max="11" width="14.28515625" style="110" customWidth="1"/>
    <col min="12" max="12" width="14.85546875" style="110" customWidth="1"/>
    <col min="13" max="13" width="15.42578125" style="110" customWidth="1"/>
    <col min="14" max="14" width="59.42578125" style="111" customWidth="1"/>
    <col min="15" max="15" width="0.140625" style="4" customWidth="1"/>
    <col min="16" max="501" width="9.140625" style="4"/>
    <col min="502" max="16384" width="9.140625" style="21"/>
  </cols>
  <sheetData>
    <row r="1" spans="1:14" s="4" customFormat="1" ht="60" customHeight="1" x14ac:dyDescent="0.25">
      <c r="A1" s="192" t="s">
        <v>250</v>
      </c>
      <c r="B1" s="192"/>
      <c r="C1" s="192"/>
      <c r="D1" s="192"/>
      <c r="E1" s="192"/>
      <c r="F1" s="192"/>
      <c r="G1" s="192"/>
      <c r="H1" s="192"/>
      <c r="I1" s="192"/>
      <c r="J1" s="192"/>
      <c r="K1" s="192"/>
      <c r="L1" s="192"/>
      <c r="M1" s="192"/>
      <c r="N1" s="192"/>
    </row>
    <row r="2" spans="1:14" s="4" customFormat="1" ht="20.25" hidden="1" x14ac:dyDescent="0.25">
      <c r="A2" s="112"/>
      <c r="B2" s="114"/>
      <c r="C2" s="114"/>
      <c r="D2" s="114"/>
      <c r="E2" s="114"/>
      <c r="F2" s="114"/>
      <c r="G2" s="114"/>
      <c r="H2" s="114"/>
      <c r="I2" s="114"/>
      <c r="J2" s="114"/>
      <c r="K2" s="115"/>
      <c r="L2" s="2"/>
      <c r="M2" s="2"/>
      <c r="N2" s="3"/>
    </row>
    <row r="3" spans="1:14" s="4" customFormat="1" ht="20.25" x14ac:dyDescent="0.25">
      <c r="A3" s="113" t="s">
        <v>190</v>
      </c>
      <c r="B3" s="1"/>
      <c r="C3" s="1"/>
      <c r="D3" s="1"/>
      <c r="E3" s="1"/>
      <c r="F3" s="1"/>
      <c r="G3" s="1"/>
      <c r="H3" s="1"/>
      <c r="I3" s="1"/>
      <c r="J3" s="1"/>
      <c r="K3" s="2"/>
      <c r="L3" s="2"/>
      <c r="M3" s="2"/>
      <c r="N3" s="3"/>
    </row>
    <row r="4" spans="1:14" s="23" customFormat="1" ht="17.45" customHeight="1" x14ac:dyDescent="0.25">
      <c r="A4" s="194" t="s">
        <v>0</v>
      </c>
      <c r="B4" s="137" t="s">
        <v>244</v>
      </c>
      <c r="C4" s="194" t="s">
        <v>253</v>
      </c>
      <c r="D4" s="194"/>
      <c r="E4" s="194"/>
      <c r="F4" s="194"/>
      <c r="G4" s="194"/>
      <c r="H4" s="194"/>
      <c r="I4" s="194"/>
      <c r="J4" s="194"/>
      <c r="K4" s="194"/>
      <c r="L4" s="194"/>
      <c r="M4" s="194"/>
      <c r="N4" s="195" t="s">
        <v>191</v>
      </c>
    </row>
    <row r="5" spans="1:14" s="23" customFormat="1" ht="17.45" customHeight="1" x14ac:dyDescent="0.25">
      <c r="A5" s="194"/>
      <c r="B5" s="196" t="s">
        <v>251</v>
      </c>
      <c r="C5" s="195" t="s">
        <v>252</v>
      </c>
      <c r="D5" s="195" t="s">
        <v>261</v>
      </c>
      <c r="E5" s="193" t="s">
        <v>260</v>
      </c>
      <c r="F5" s="194" t="s">
        <v>197</v>
      </c>
      <c r="G5" s="194"/>
      <c r="H5" s="194"/>
      <c r="I5" s="194"/>
      <c r="J5" s="194"/>
      <c r="K5" s="194"/>
      <c r="L5" s="194"/>
      <c r="M5" s="193" t="s">
        <v>196</v>
      </c>
      <c r="N5" s="195"/>
    </row>
    <row r="6" spans="1:14" s="23" customFormat="1" ht="103.5" customHeight="1" x14ac:dyDescent="0.25">
      <c r="A6" s="194"/>
      <c r="B6" s="196"/>
      <c r="C6" s="195"/>
      <c r="D6" s="195"/>
      <c r="E6" s="193"/>
      <c r="F6" s="138" t="s">
        <v>192</v>
      </c>
      <c r="G6" s="138" t="s">
        <v>193</v>
      </c>
      <c r="H6" s="138" t="s">
        <v>100</v>
      </c>
      <c r="I6" s="138" t="s">
        <v>194</v>
      </c>
      <c r="J6" s="138" t="s">
        <v>193</v>
      </c>
      <c r="K6" s="138" t="s">
        <v>100</v>
      </c>
      <c r="L6" s="138" t="s">
        <v>195</v>
      </c>
      <c r="M6" s="193"/>
      <c r="N6" s="195"/>
    </row>
    <row r="7" spans="1:14" s="4" customFormat="1" ht="15.75" x14ac:dyDescent="0.25">
      <c r="A7" s="5">
        <v>1</v>
      </c>
      <c r="B7" s="5">
        <f>A7+1</f>
        <v>2</v>
      </c>
      <c r="C7" s="5">
        <f t="shared" ref="C7:N7" si="0">B7+1</f>
        <v>3</v>
      </c>
      <c r="D7" s="5">
        <f t="shared" si="0"/>
        <v>4</v>
      </c>
      <c r="E7" s="5">
        <f t="shared" si="0"/>
        <v>5</v>
      </c>
      <c r="F7" s="5">
        <f t="shared" si="0"/>
        <v>6</v>
      </c>
      <c r="G7" s="5">
        <f t="shared" si="0"/>
        <v>7</v>
      </c>
      <c r="H7" s="5">
        <f t="shared" si="0"/>
        <v>8</v>
      </c>
      <c r="I7" s="5">
        <f t="shared" si="0"/>
        <v>9</v>
      </c>
      <c r="J7" s="5">
        <f t="shared" si="0"/>
        <v>10</v>
      </c>
      <c r="K7" s="5">
        <f t="shared" si="0"/>
        <v>11</v>
      </c>
      <c r="L7" s="5">
        <f t="shared" si="0"/>
        <v>12</v>
      </c>
      <c r="M7" s="5">
        <f t="shared" si="0"/>
        <v>13</v>
      </c>
      <c r="N7" s="5">
        <f t="shared" si="0"/>
        <v>14</v>
      </c>
    </row>
    <row r="8" spans="1:14" s="4" customFormat="1" ht="15" x14ac:dyDescent="0.25">
      <c r="A8" s="6" t="s">
        <v>1</v>
      </c>
      <c r="B8" s="7">
        <f t="shared" ref="B8:K8" si="1">B9+B34</f>
        <v>215827374.69</v>
      </c>
      <c r="C8" s="7">
        <f t="shared" si="1"/>
        <v>225000622.38999999</v>
      </c>
      <c r="D8" s="7">
        <f t="shared" ref="D8" si="2">D9+D34</f>
        <v>337470332.89999998</v>
      </c>
      <c r="E8" s="7">
        <f t="shared" si="1"/>
        <v>182790305.08000001</v>
      </c>
      <c r="F8" s="7">
        <f>G8+H8</f>
        <v>1096338.8500000001</v>
      </c>
      <c r="G8" s="7">
        <f t="shared" si="1"/>
        <v>1096338.8500000001</v>
      </c>
      <c r="H8" s="7">
        <f t="shared" si="1"/>
        <v>0</v>
      </c>
      <c r="I8" s="7">
        <f>J8+K8</f>
        <v>-9550766.3499999996</v>
      </c>
      <c r="J8" s="7">
        <f t="shared" si="1"/>
        <v>-9550766.3499999996</v>
      </c>
      <c r="K8" s="7">
        <f t="shared" si="1"/>
        <v>0</v>
      </c>
      <c r="L8" s="7">
        <f>I8+F8</f>
        <v>-8454427.5</v>
      </c>
      <c r="M8" s="7">
        <f>D8+L8</f>
        <v>329015905.39999998</v>
      </c>
      <c r="N8" s="116"/>
    </row>
    <row r="9" spans="1:14" s="4" customFormat="1" ht="45" customHeight="1" x14ac:dyDescent="0.25">
      <c r="A9" s="8" t="s">
        <v>2</v>
      </c>
      <c r="B9" s="9">
        <f t="shared" ref="B9:K9" si="3">B10+B21</f>
        <v>47363480.959999993</v>
      </c>
      <c r="C9" s="9">
        <f t="shared" si="3"/>
        <v>75575000</v>
      </c>
      <c r="D9" s="9">
        <f t="shared" ref="D9" si="4">D10+D21</f>
        <v>75575000</v>
      </c>
      <c r="E9" s="9">
        <f>E10+E21</f>
        <v>27168063.990000002</v>
      </c>
      <c r="F9" s="9">
        <f t="shared" ref="F9:F45" si="5">G9+H9</f>
        <v>0</v>
      </c>
      <c r="G9" s="9">
        <f t="shared" si="3"/>
        <v>0</v>
      </c>
      <c r="H9" s="9">
        <f t="shared" si="3"/>
        <v>0</v>
      </c>
      <c r="I9" s="9">
        <f t="shared" ref="I9:I72" si="6">J9+K9</f>
        <v>0</v>
      </c>
      <c r="J9" s="9">
        <f t="shared" si="3"/>
        <v>0</v>
      </c>
      <c r="K9" s="9">
        <f t="shared" si="3"/>
        <v>0</v>
      </c>
      <c r="L9" s="9">
        <f t="shared" ref="L9:L72" si="7">I9+F9</f>
        <v>0</v>
      </c>
      <c r="M9" s="9">
        <f t="shared" ref="M9:M45" si="8">D9+L9</f>
        <v>75575000</v>
      </c>
      <c r="N9" s="175"/>
    </row>
    <row r="10" spans="1:14" s="4" customFormat="1" ht="44.25" customHeight="1" x14ac:dyDescent="0.25">
      <c r="A10" s="8" t="s">
        <v>3</v>
      </c>
      <c r="B10" s="9">
        <f>SUM(B11:B20)-B12</f>
        <v>44669177.269999996</v>
      </c>
      <c r="C10" s="9">
        <f t="shared" ref="C10:K10" si="9">SUM(C11:C20)-C12</f>
        <v>44503000</v>
      </c>
      <c r="D10" s="9">
        <f t="shared" ref="D10" si="10">SUM(D11:D20)-D12</f>
        <v>44503000</v>
      </c>
      <c r="E10" s="9">
        <f t="shared" si="9"/>
        <v>25699361.810000002</v>
      </c>
      <c r="F10" s="9">
        <f t="shared" si="5"/>
        <v>0</v>
      </c>
      <c r="G10" s="9">
        <f t="shared" si="9"/>
        <v>0</v>
      </c>
      <c r="H10" s="9">
        <f t="shared" si="9"/>
        <v>0</v>
      </c>
      <c r="I10" s="9">
        <f t="shared" si="6"/>
        <v>0</v>
      </c>
      <c r="J10" s="9">
        <f t="shared" si="9"/>
        <v>0</v>
      </c>
      <c r="K10" s="9">
        <f t="shared" si="9"/>
        <v>0</v>
      </c>
      <c r="L10" s="9">
        <f t="shared" si="7"/>
        <v>0</v>
      </c>
      <c r="M10" s="9">
        <f t="shared" si="8"/>
        <v>44503000</v>
      </c>
      <c r="N10" s="175"/>
    </row>
    <row r="11" spans="1:14" s="4" customFormat="1" ht="37.5" customHeight="1" x14ac:dyDescent="0.25">
      <c r="A11" s="10" t="s">
        <v>4</v>
      </c>
      <c r="B11" s="11">
        <v>35535278.899999999</v>
      </c>
      <c r="C11" s="11">
        <v>34204000</v>
      </c>
      <c r="D11" s="11">
        <v>34204000</v>
      </c>
      <c r="E11" s="11">
        <v>20058806.530000001</v>
      </c>
      <c r="F11" s="11">
        <f t="shared" si="5"/>
        <v>0</v>
      </c>
      <c r="G11" s="11"/>
      <c r="H11" s="12"/>
      <c r="I11" s="12">
        <f t="shared" si="6"/>
        <v>0</v>
      </c>
      <c r="J11" s="12"/>
      <c r="K11" s="12"/>
      <c r="L11" s="11">
        <f t="shared" si="7"/>
        <v>0</v>
      </c>
      <c r="M11" s="11">
        <f t="shared" si="8"/>
        <v>34204000</v>
      </c>
      <c r="N11" s="181"/>
    </row>
    <row r="12" spans="1:14" s="4" customFormat="1" ht="28.5" customHeight="1" x14ac:dyDescent="0.25">
      <c r="A12" s="13" t="s">
        <v>5</v>
      </c>
      <c r="B12" s="14">
        <v>31396400</v>
      </c>
      <c r="C12" s="14">
        <v>29931769</v>
      </c>
      <c r="D12" s="14">
        <v>29931769</v>
      </c>
      <c r="E12" s="14">
        <v>17484219</v>
      </c>
      <c r="F12" s="14">
        <f t="shared" si="5"/>
        <v>0</v>
      </c>
      <c r="G12" s="14"/>
      <c r="H12" s="15"/>
      <c r="I12" s="15">
        <f t="shared" si="6"/>
        <v>0</v>
      </c>
      <c r="J12" s="15"/>
      <c r="K12" s="15"/>
      <c r="L12" s="14">
        <f t="shared" si="7"/>
        <v>0</v>
      </c>
      <c r="M12" s="14">
        <f t="shared" si="8"/>
        <v>29931769</v>
      </c>
      <c r="N12" s="134"/>
    </row>
    <row r="13" spans="1:14" s="4" customFormat="1" ht="19.5" customHeight="1" x14ac:dyDescent="0.25">
      <c r="A13" s="10" t="s">
        <v>6</v>
      </c>
      <c r="B13" s="16">
        <v>7255858.8200000003</v>
      </c>
      <c r="C13" s="16">
        <v>7096000</v>
      </c>
      <c r="D13" s="16">
        <v>7096000</v>
      </c>
      <c r="E13" s="16">
        <v>4331508.8499999996</v>
      </c>
      <c r="F13" s="16">
        <f t="shared" si="5"/>
        <v>0</v>
      </c>
      <c r="G13" s="16"/>
      <c r="H13" s="17"/>
      <c r="I13" s="17">
        <f t="shared" si="6"/>
        <v>0</v>
      </c>
      <c r="J13" s="17"/>
      <c r="K13" s="12"/>
      <c r="L13" s="18">
        <f t="shared" si="7"/>
        <v>0</v>
      </c>
      <c r="M13" s="18">
        <f t="shared" si="8"/>
        <v>7096000</v>
      </c>
      <c r="N13" s="175"/>
    </row>
    <row r="14" spans="1:14" s="4" customFormat="1" ht="18.75" customHeight="1" x14ac:dyDescent="0.25">
      <c r="A14" s="10" t="s">
        <v>7</v>
      </c>
      <c r="B14" s="16">
        <v>-16417.22</v>
      </c>
      <c r="C14" s="16">
        <v>0</v>
      </c>
      <c r="D14" s="16">
        <v>0</v>
      </c>
      <c r="E14" s="16">
        <v>0</v>
      </c>
      <c r="F14" s="16">
        <f t="shared" si="5"/>
        <v>0</v>
      </c>
      <c r="G14" s="16"/>
      <c r="H14" s="17"/>
      <c r="I14" s="17">
        <f t="shared" si="6"/>
        <v>0</v>
      </c>
      <c r="J14" s="17"/>
      <c r="K14" s="17"/>
      <c r="L14" s="18">
        <f t="shared" si="7"/>
        <v>0</v>
      </c>
      <c r="M14" s="18">
        <f t="shared" si="8"/>
        <v>0</v>
      </c>
      <c r="N14" s="120"/>
    </row>
    <row r="15" spans="1:14" s="176" customFormat="1" ht="40.5" customHeight="1" x14ac:dyDescent="0.25">
      <c r="A15" s="102" t="s">
        <v>8</v>
      </c>
      <c r="B15" s="20">
        <v>1321672.8400000001</v>
      </c>
      <c r="C15" s="20">
        <v>1893000</v>
      </c>
      <c r="D15" s="20">
        <v>1893000</v>
      </c>
      <c r="E15" s="20">
        <v>673984.94</v>
      </c>
      <c r="F15" s="20">
        <f t="shared" si="5"/>
        <v>0</v>
      </c>
      <c r="G15" s="20"/>
      <c r="H15" s="156"/>
      <c r="I15" s="156">
        <f t="shared" si="6"/>
        <v>0</v>
      </c>
      <c r="J15" s="156"/>
      <c r="K15" s="156"/>
      <c r="L15" s="179">
        <f t="shared" si="7"/>
        <v>0</v>
      </c>
      <c r="M15" s="179">
        <f t="shared" si="8"/>
        <v>1893000</v>
      </c>
      <c r="N15" s="175"/>
    </row>
    <row r="16" spans="1:14" s="4" customFormat="1" ht="38.25" x14ac:dyDescent="0.25">
      <c r="A16" s="10" t="s">
        <v>9</v>
      </c>
      <c r="B16" s="16">
        <v>243536.96</v>
      </c>
      <c r="C16" s="16">
        <v>950000</v>
      </c>
      <c r="D16" s="16">
        <v>950000</v>
      </c>
      <c r="E16" s="16">
        <v>418271.17</v>
      </c>
      <c r="F16" s="16">
        <f t="shared" si="5"/>
        <v>0</v>
      </c>
      <c r="G16" s="16"/>
      <c r="H16" s="17"/>
      <c r="I16" s="17">
        <f t="shared" si="6"/>
        <v>0</v>
      </c>
      <c r="J16" s="17"/>
      <c r="K16" s="17"/>
      <c r="L16" s="18">
        <f t="shared" si="7"/>
        <v>0</v>
      </c>
      <c r="M16" s="18">
        <f t="shared" si="8"/>
        <v>950000</v>
      </c>
      <c r="N16" s="118"/>
    </row>
    <row r="17" spans="1:14" s="4" customFormat="1" ht="15" x14ac:dyDescent="0.25">
      <c r="A17" s="10" t="s">
        <v>10</v>
      </c>
      <c r="B17" s="16">
        <v>0</v>
      </c>
      <c r="C17" s="16">
        <v>0</v>
      </c>
      <c r="D17" s="16">
        <v>0</v>
      </c>
      <c r="E17" s="16">
        <v>0</v>
      </c>
      <c r="F17" s="16">
        <f t="shared" si="5"/>
        <v>0</v>
      </c>
      <c r="G17" s="16"/>
      <c r="H17" s="17"/>
      <c r="I17" s="17">
        <f t="shared" si="6"/>
        <v>0</v>
      </c>
      <c r="J17" s="17"/>
      <c r="K17" s="17"/>
      <c r="L17" s="18">
        <f t="shared" si="7"/>
        <v>0</v>
      </c>
      <c r="M17" s="18">
        <f t="shared" si="8"/>
        <v>0</v>
      </c>
      <c r="N17" s="118"/>
    </row>
    <row r="18" spans="1:14" s="4" customFormat="1" ht="15" x14ac:dyDescent="0.25">
      <c r="A18" s="10" t="s">
        <v>11</v>
      </c>
      <c r="B18" s="16">
        <v>0</v>
      </c>
      <c r="C18" s="16">
        <v>0</v>
      </c>
      <c r="D18" s="16">
        <v>0</v>
      </c>
      <c r="E18" s="16">
        <v>0</v>
      </c>
      <c r="F18" s="16">
        <f t="shared" si="5"/>
        <v>0</v>
      </c>
      <c r="G18" s="16"/>
      <c r="H18" s="17"/>
      <c r="I18" s="17">
        <f t="shared" si="6"/>
        <v>0</v>
      </c>
      <c r="J18" s="17"/>
      <c r="K18" s="17"/>
      <c r="L18" s="18">
        <f t="shared" si="7"/>
        <v>0</v>
      </c>
      <c r="M18" s="18">
        <f t="shared" si="8"/>
        <v>0</v>
      </c>
      <c r="N18" s="118"/>
    </row>
    <row r="19" spans="1:14" s="4" customFormat="1" ht="15" x14ac:dyDescent="0.25">
      <c r="A19" s="10" t="s">
        <v>12</v>
      </c>
      <c r="B19" s="16">
        <v>329246.96999999997</v>
      </c>
      <c r="C19" s="16">
        <v>360000</v>
      </c>
      <c r="D19" s="16">
        <v>360000</v>
      </c>
      <c r="E19" s="16">
        <v>216790.32</v>
      </c>
      <c r="F19" s="16">
        <f t="shared" si="5"/>
        <v>0</v>
      </c>
      <c r="G19" s="16"/>
      <c r="H19" s="17"/>
      <c r="I19" s="17">
        <f t="shared" si="6"/>
        <v>0</v>
      </c>
      <c r="J19" s="17"/>
      <c r="K19" s="17"/>
      <c r="L19" s="18">
        <f t="shared" si="7"/>
        <v>0</v>
      </c>
      <c r="M19" s="18">
        <f t="shared" si="8"/>
        <v>360000</v>
      </c>
      <c r="N19" s="118"/>
    </row>
    <row r="20" spans="1:14" s="4" customFormat="1" ht="15" x14ac:dyDescent="0.25">
      <c r="A20" s="10" t="s">
        <v>13</v>
      </c>
      <c r="B20" s="16"/>
      <c r="C20" s="16"/>
      <c r="D20" s="16"/>
      <c r="E20" s="16"/>
      <c r="F20" s="16">
        <f t="shared" si="5"/>
        <v>0</v>
      </c>
      <c r="G20" s="16"/>
      <c r="H20" s="17"/>
      <c r="I20" s="17">
        <f t="shared" si="6"/>
        <v>0</v>
      </c>
      <c r="J20" s="17"/>
      <c r="K20" s="17"/>
      <c r="L20" s="18">
        <f t="shared" si="7"/>
        <v>0</v>
      </c>
      <c r="M20" s="18">
        <f t="shared" si="8"/>
        <v>0</v>
      </c>
      <c r="N20" s="118"/>
    </row>
    <row r="21" spans="1:14" s="4" customFormat="1" ht="15" x14ac:dyDescent="0.25">
      <c r="A21" s="8" t="s">
        <v>14</v>
      </c>
      <c r="B21" s="9">
        <f>SUM(B22:B33)</f>
        <v>2694303.6900000004</v>
      </c>
      <c r="C21" s="9">
        <f t="shared" ref="C21:K21" si="11">SUM(C22:C33)</f>
        <v>31072000</v>
      </c>
      <c r="D21" s="9">
        <f t="shared" ref="D21" si="12">SUM(D22:D33)</f>
        <v>31072000</v>
      </c>
      <c r="E21" s="9">
        <f t="shared" si="11"/>
        <v>1468702.1800000002</v>
      </c>
      <c r="F21" s="9">
        <f t="shared" si="5"/>
        <v>0</v>
      </c>
      <c r="G21" s="9">
        <f t="shared" si="11"/>
        <v>0</v>
      </c>
      <c r="H21" s="9">
        <f t="shared" si="11"/>
        <v>0</v>
      </c>
      <c r="I21" s="9">
        <f t="shared" si="6"/>
        <v>0</v>
      </c>
      <c r="J21" s="9">
        <f t="shared" si="11"/>
        <v>0</v>
      </c>
      <c r="K21" s="9">
        <f t="shared" si="11"/>
        <v>0</v>
      </c>
      <c r="L21" s="9">
        <f t="shared" si="7"/>
        <v>0</v>
      </c>
      <c r="M21" s="9">
        <f t="shared" si="8"/>
        <v>31072000</v>
      </c>
      <c r="N21" s="117"/>
    </row>
    <row r="22" spans="1:14" s="4" customFormat="1" ht="30" x14ac:dyDescent="0.25">
      <c r="A22" s="19" t="s">
        <v>15</v>
      </c>
      <c r="B22" s="16">
        <v>313341.96000000002</v>
      </c>
      <c r="C22" s="16">
        <v>337000</v>
      </c>
      <c r="D22" s="16">
        <v>337000</v>
      </c>
      <c r="E22" s="16">
        <v>66211.960000000006</v>
      </c>
      <c r="F22" s="16">
        <f t="shared" si="5"/>
        <v>0</v>
      </c>
      <c r="G22" s="16"/>
      <c r="H22" s="17"/>
      <c r="I22" s="17">
        <f t="shared" si="6"/>
        <v>0</v>
      </c>
      <c r="J22" s="16"/>
      <c r="K22" s="16"/>
      <c r="L22" s="16">
        <f t="shared" si="7"/>
        <v>0</v>
      </c>
      <c r="M22" s="16">
        <f t="shared" si="8"/>
        <v>337000</v>
      </c>
      <c r="N22" s="173"/>
    </row>
    <row r="23" spans="1:14" s="4" customFormat="1" ht="30" x14ac:dyDescent="0.25">
      <c r="A23" s="19" t="s">
        <v>16</v>
      </c>
      <c r="B23" s="16">
        <v>68123.42</v>
      </c>
      <c r="C23" s="16">
        <v>42000</v>
      </c>
      <c r="D23" s="16">
        <v>42000</v>
      </c>
      <c r="E23" s="16">
        <v>63089.21</v>
      </c>
      <c r="F23" s="16">
        <f t="shared" si="5"/>
        <v>0</v>
      </c>
      <c r="G23" s="16"/>
      <c r="H23" s="17"/>
      <c r="I23" s="17">
        <f t="shared" si="6"/>
        <v>0</v>
      </c>
      <c r="J23" s="16"/>
      <c r="K23" s="16"/>
      <c r="L23" s="16">
        <f t="shared" si="7"/>
        <v>0</v>
      </c>
      <c r="M23" s="16">
        <f t="shared" si="8"/>
        <v>42000</v>
      </c>
      <c r="N23" s="173"/>
    </row>
    <row r="24" spans="1:14" s="4" customFormat="1" ht="45" x14ac:dyDescent="0.25">
      <c r="A24" s="19" t="s">
        <v>17</v>
      </c>
      <c r="B24" s="16">
        <v>0</v>
      </c>
      <c r="C24" s="16">
        <v>0</v>
      </c>
      <c r="D24" s="16">
        <v>0</v>
      </c>
      <c r="E24" s="16">
        <v>0</v>
      </c>
      <c r="F24" s="16">
        <f t="shared" si="5"/>
        <v>0</v>
      </c>
      <c r="G24" s="16"/>
      <c r="H24" s="17"/>
      <c r="I24" s="17">
        <f t="shared" si="6"/>
        <v>0</v>
      </c>
      <c r="J24" s="16"/>
      <c r="K24" s="16"/>
      <c r="L24" s="16">
        <f t="shared" si="7"/>
        <v>0</v>
      </c>
      <c r="M24" s="16">
        <f t="shared" si="8"/>
        <v>0</v>
      </c>
      <c r="N24" s="118"/>
    </row>
    <row r="25" spans="1:14" s="4" customFormat="1" ht="60" x14ac:dyDescent="0.25">
      <c r="A25" s="19" t="s">
        <v>18</v>
      </c>
      <c r="B25" s="16">
        <v>0</v>
      </c>
      <c r="C25" s="16">
        <v>0</v>
      </c>
      <c r="D25" s="16">
        <v>0</v>
      </c>
      <c r="E25" s="16">
        <v>0</v>
      </c>
      <c r="F25" s="16">
        <f t="shared" si="5"/>
        <v>0</v>
      </c>
      <c r="G25" s="16"/>
      <c r="H25" s="17"/>
      <c r="I25" s="17">
        <f t="shared" si="6"/>
        <v>0</v>
      </c>
      <c r="J25" s="16"/>
      <c r="K25" s="16"/>
      <c r="L25" s="16">
        <f t="shared" si="7"/>
        <v>0</v>
      </c>
      <c r="M25" s="16">
        <f t="shared" si="8"/>
        <v>0</v>
      </c>
      <c r="N25" s="118"/>
    </row>
    <row r="26" spans="1:14" s="4" customFormat="1" ht="30" x14ac:dyDescent="0.25">
      <c r="A26" s="19" t="s">
        <v>19</v>
      </c>
      <c r="B26" s="16">
        <v>5082.75</v>
      </c>
      <c r="C26" s="16">
        <v>5000</v>
      </c>
      <c r="D26" s="16">
        <v>5000</v>
      </c>
      <c r="E26" s="16">
        <v>3017.43</v>
      </c>
      <c r="F26" s="16">
        <f t="shared" si="5"/>
        <v>0</v>
      </c>
      <c r="G26" s="16"/>
      <c r="H26" s="17"/>
      <c r="I26" s="17">
        <f t="shared" si="6"/>
        <v>0</v>
      </c>
      <c r="J26" s="16"/>
      <c r="K26" s="16"/>
      <c r="L26" s="16">
        <f t="shared" si="7"/>
        <v>0</v>
      </c>
      <c r="M26" s="16">
        <f t="shared" si="8"/>
        <v>5000</v>
      </c>
      <c r="N26" s="173"/>
    </row>
    <row r="27" spans="1:14" s="4" customFormat="1" ht="30" x14ac:dyDescent="0.25">
      <c r="A27" s="19" t="s">
        <v>20</v>
      </c>
      <c r="B27" s="16">
        <v>499885.57</v>
      </c>
      <c r="C27" s="16">
        <v>478000</v>
      </c>
      <c r="D27" s="16">
        <v>478000</v>
      </c>
      <c r="E27" s="16">
        <v>306490.75</v>
      </c>
      <c r="F27" s="16">
        <f t="shared" si="5"/>
        <v>0</v>
      </c>
      <c r="G27" s="16"/>
      <c r="H27" s="17"/>
      <c r="I27" s="17">
        <f t="shared" si="6"/>
        <v>0</v>
      </c>
      <c r="J27" s="16"/>
      <c r="K27" s="16"/>
      <c r="L27" s="16">
        <f t="shared" si="7"/>
        <v>0</v>
      </c>
      <c r="M27" s="16">
        <f t="shared" si="8"/>
        <v>478000</v>
      </c>
      <c r="N27" s="118"/>
    </row>
    <row r="28" spans="1:14" s="4" customFormat="1" ht="15" x14ac:dyDescent="0.25">
      <c r="A28" s="19" t="s">
        <v>21</v>
      </c>
      <c r="B28" s="16">
        <v>0</v>
      </c>
      <c r="C28" s="16">
        <v>0</v>
      </c>
      <c r="D28" s="16">
        <v>0</v>
      </c>
      <c r="E28" s="16">
        <v>0</v>
      </c>
      <c r="F28" s="16">
        <f t="shared" si="5"/>
        <v>0</v>
      </c>
      <c r="G28" s="16"/>
      <c r="H28" s="17"/>
      <c r="I28" s="17">
        <f t="shared" si="6"/>
        <v>0</v>
      </c>
      <c r="J28" s="16"/>
      <c r="K28" s="16"/>
      <c r="L28" s="16">
        <f t="shared" si="7"/>
        <v>0</v>
      </c>
      <c r="M28" s="16">
        <f t="shared" si="8"/>
        <v>0</v>
      </c>
      <c r="N28" s="118"/>
    </row>
    <row r="29" spans="1:14" s="4" customFormat="1" ht="45" x14ac:dyDescent="0.25">
      <c r="A29" s="19" t="s">
        <v>22</v>
      </c>
      <c r="B29" s="16">
        <v>0</v>
      </c>
      <c r="C29" s="16">
        <v>0</v>
      </c>
      <c r="D29" s="16">
        <v>0</v>
      </c>
      <c r="E29" s="16">
        <v>0</v>
      </c>
      <c r="F29" s="16">
        <f t="shared" si="5"/>
        <v>0</v>
      </c>
      <c r="G29" s="16"/>
      <c r="H29" s="17"/>
      <c r="I29" s="17">
        <f t="shared" si="6"/>
        <v>0</v>
      </c>
      <c r="J29" s="16"/>
      <c r="K29" s="16"/>
      <c r="L29" s="16">
        <f t="shared" si="7"/>
        <v>0</v>
      </c>
      <c r="M29" s="16">
        <f t="shared" si="8"/>
        <v>0</v>
      </c>
      <c r="N29" s="173"/>
    </row>
    <row r="30" spans="1:14" s="4" customFormat="1" ht="60" x14ac:dyDescent="0.25">
      <c r="A30" s="19" t="s">
        <v>23</v>
      </c>
      <c r="B30" s="16">
        <v>1680733.29</v>
      </c>
      <c r="C30" s="16">
        <v>30000000</v>
      </c>
      <c r="D30" s="16">
        <v>30000000</v>
      </c>
      <c r="E30" s="16">
        <v>967079.52</v>
      </c>
      <c r="F30" s="16">
        <f t="shared" si="5"/>
        <v>0</v>
      </c>
      <c r="G30" s="16"/>
      <c r="H30" s="17"/>
      <c r="I30" s="17">
        <f t="shared" si="6"/>
        <v>0</v>
      </c>
      <c r="J30" s="16"/>
      <c r="K30" s="16"/>
      <c r="L30" s="16">
        <f t="shared" si="7"/>
        <v>0</v>
      </c>
      <c r="M30" s="16">
        <f t="shared" si="8"/>
        <v>30000000</v>
      </c>
      <c r="N30" s="182"/>
    </row>
    <row r="31" spans="1:14" s="4" customFormat="1" ht="30" x14ac:dyDescent="0.25">
      <c r="A31" s="19" t="s">
        <v>24</v>
      </c>
      <c r="B31" s="16">
        <v>0</v>
      </c>
      <c r="C31" s="16">
        <v>0</v>
      </c>
      <c r="D31" s="16">
        <v>0</v>
      </c>
      <c r="E31" s="16">
        <v>0</v>
      </c>
      <c r="F31" s="16">
        <f t="shared" si="5"/>
        <v>0</v>
      </c>
      <c r="G31" s="16"/>
      <c r="H31" s="17"/>
      <c r="I31" s="17">
        <f t="shared" si="6"/>
        <v>0</v>
      </c>
      <c r="J31" s="16"/>
      <c r="K31" s="16"/>
      <c r="L31" s="16">
        <f t="shared" si="7"/>
        <v>0</v>
      </c>
      <c r="M31" s="16">
        <f t="shared" si="8"/>
        <v>0</v>
      </c>
      <c r="N31" s="118"/>
    </row>
    <row r="32" spans="1:14" s="4" customFormat="1" ht="30" x14ac:dyDescent="0.25">
      <c r="A32" s="19" t="s">
        <v>25</v>
      </c>
      <c r="B32" s="16">
        <v>127136.7</v>
      </c>
      <c r="C32" s="16">
        <v>210000</v>
      </c>
      <c r="D32" s="16">
        <v>210000</v>
      </c>
      <c r="E32" s="16">
        <v>62813.31</v>
      </c>
      <c r="F32" s="16">
        <f t="shared" si="5"/>
        <v>0</v>
      </c>
      <c r="G32" s="16"/>
      <c r="H32" s="17"/>
      <c r="I32" s="17">
        <f t="shared" si="6"/>
        <v>0</v>
      </c>
      <c r="J32" s="16"/>
      <c r="K32" s="16"/>
      <c r="L32" s="16">
        <f t="shared" si="7"/>
        <v>0</v>
      </c>
      <c r="M32" s="16">
        <f t="shared" si="8"/>
        <v>210000</v>
      </c>
      <c r="N32" s="173"/>
    </row>
    <row r="33" spans="1:501" s="4" customFormat="1" ht="15" x14ac:dyDescent="0.25">
      <c r="A33" s="19" t="s">
        <v>26</v>
      </c>
      <c r="B33" s="16">
        <v>0</v>
      </c>
      <c r="C33" s="16">
        <v>0</v>
      </c>
      <c r="D33" s="16">
        <v>0</v>
      </c>
      <c r="E33" s="16">
        <v>0</v>
      </c>
      <c r="F33" s="16">
        <f t="shared" si="5"/>
        <v>0</v>
      </c>
      <c r="G33" s="16"/>
      <c r="H33" s="17"/>
      <c r="I33" s="17">
        <f t="shared" si="6"/>
        <v>0</v>
      </c>
      <c r="J33" s="16"/>
      <c r="K33" s="16"/>
      <c r="L33" s="16">
        <f t="shared" si="7"/>
        <v>0</v>
      </c>
      <c r="M33" s="16">
        <f t="shared" si="8"/>
        <v>0</v>
      </c>
      <c r="N33" s="118"/>
    </row>
    <row r="34" spans="1:501" s="4" customFormat="1" ht="41.25" customHeight="1" x14ac:dyDescent="0.25">
      <c r="A34" s="8" t="s">
        <v>27</v>
      </c>
      <c r="B34" s="9">
        <f>B35+B44+B45+B46</f>
        <v>168463893.72999999</v>
      </c>
      <c r="C34" s="9">
        <f t="shared" ref="C34:K34" si="13">C35+C44+C45+C46</f>
        <v>149425622.38999999</v>
      </c>
      <c r="D34" s="9">
        <f t="shared" ref="D34" si="14">D35+D44+D45+D46</f>
        <v>261895332.89999998</v>
      </c>
      <c r="E34" s="9">
        <f t="shared" si="13"/>
        <v>155622241.09</v>
      </c>
      <c r="F34" s="9">
        <f t="shared" si="5"/>
        <v>1096338.8500000001</v>
      </c>
      <c r="G34" s="9">
        <f>G35</f>
        <v>1096338.8500000001</v>
      </c>
      <c r="H34" s="9">
        <f t="shared" si="13"/>
        <v>0</v>
      </c>
      <c r="I34" s="9">
        <f t="shared" si="6"/>
        <v>-9550766.3499999996</v>
      </c>
      <c r="J34" s="9">
        <f t="shared" si="13"/>
        <v>-9550766.3499999996</v>
      </c>
      <c r="K34" s="9">
        <f t="shared" si="13"/>
        <v>0</v>
      </c>
      <c r="L34" s="9">
        <f t="shared" si="7"/>
        <v>-8454427.5</v>
      </c>
      <c r="M34" s="9">
        <f t="shared" si="8"/>
        <v>253440905.39999998</v>
      </c>
      <c r="N34" s="173"/>
    </row>
    <row r="35" spans="1:501" ht="56.25" customHeight="1" x14ac:dyDescent="0.25">
      <c r="A35" s="10" t="s">
        <v>28</v>
      </c>
      <c r="B35" s="16">
        <f t="shared" ref="B35:K35" si="15">B36+B40+B41+B42</f>
        <v>168463893.72999999</v>
      </c>
      <c r="C35" s="16">
        <f t="shared" si="15"/>
        <v>149425622.38999999</v>
      </c>
      <c r="D35" s="16">
        <f t="shared" ref="D35" si="16">D36+D40+D41+D42</f>
        <v>261895332.89999998</v>
      </c>
      <c r="E35" s="16">
        <f>E36+E40+E41+E42</f>
        <v>155625589.27000001</v>
      </c>
      <c r="F35" s="16">
        <f t="shared" si="5"/>
        <v>1096338.8500000001</v>
      </c>
      <c r="G35" s="16">
        <f>G40+G42</f>
        <v>1096338.8500000001</v>
      </c>
      <c r="H35" s="16">
        <f t="shared" si="15"/>
        <v>0</v>
      </c>
      <c r="I35" s="16">
        <f t="shared" si="6"/>
        <v>-9550766.3499999996</v>
      </c>
      <c r="J35" s="16">
        <f>J36+J40+J41+J42+J44</f>
        <v>-9550766.3499999996</v>
      </c>
      <c r="K35" s="16">
        <f t="shared" si="15"/>
        <v>0</v>
      </c>
      <c r="L35" s="16">
        <f t="shared" si="7"/>
        <v>-8454427.5</v>
      </c>
      <c r="M35" s="16">
        <f t="shared" si="8"/>
        <v>253440905.39999998</v>
      </c>
      <c r="N35" s="173"/>
    </row>
    <row r="36" spans="1:501" ht="15" x14ac:dyDescent="0.25">
      <c r="A36" s="10" t="s">
        <v>29</v>
      </c>
      <c r="B36" s="16">
        <f>B37+B38+B39</f>
        <v>45828980</v>
      </c>
      <c r="C36" s="16">
        <f t="shared" ref="C36:K36" si="17">C37+C38+C39</f>
        <v>29875500</v>
      </c>
      <c r="D36" s="16">
        <f t="shared" ref="D36" si="18">D37+D38+D39</f>
        <v>29875500</v>
      </c>
      <c r="E36" s="16">
        <f t="shared" si="17"/>
        <v>24324727</v>
      </c>
      <c r="F36" s="16">
        <f t="shared" si="5"/>
        <v>0</v>
      </c>
      <c r="G36" s="16">
        <f t="shared" si="17"/>
        <v>0</v>
      </c>
      <c r="H36" s="16">
        <f t="shared" si="17"/>
        <v>0</v>
      </c>
      <c r="I36" s="16">
        <f t="shared" si="6"/>
        <v>0</v>
      </c>
      <c r="J36" s="16">
        <f t="shared" si="17"/>
        <v>0</v>
      </c>
      <c r="K36" s="16">
        <f t="shared" si="17"/>
        <v>0</v>
      </c>
      <c r="L36" s="16">
        <f t="shared" si="7"/>
        <v>0</v>
      </c>
      <c r="M36" s="16">
        <f t="shared" si="8"/>
        <v>29875500</v>
      </c>
      <c r="N36" s="173"/>
    </row>
    <row r="37" spans="1:501" ht="30" customHeight="1" x14ac:dyDescent="0.25">
      <c r="A37" s="22" t="s">
        <v>30</v>
      </c>
      <c r="B37" s="16">
        <v>21797000</v>
      </c>
      <c r="C37" s="16">
        <v>22358000</v>
      </c>
      <c r="D37" s="16">
        <v>22358000</v>
      </c>
      <c r="E37" s="16">
        <v>19939521</v>
      </c>
      <c r="F37" s="16">
        <f t="shared" si="5"/>
        <v>0</v>
      </c>
      <c r="G37" s="16"/>
      <c r="H37" s="17"/>
      <c r="I37" s="17">
        <f t="shared" si="6"/>
        <v>0</v>
      </c>
      <c r="J37" s="16"/>
      <c r="K37" s="16"/>
      <c r="L37" s="16">
        <f t="shared" si="7"/>
        <v>0</v>
      </c>
      <c r="M37" s="16">
        <f t="shared" si="8"/>
        <v>22358000</v>
      </c>
      <c r="N37" s="118"/>
    </row>
    <row r="38" spans="1:501" ht="44.25" customHeight="1" x14ac:dyDescent="0.25">
      <c r="A38" s="22" t="s">
        <v>31</v>
      </c>
      <c r="B38" s="16">
        <v>24031980</v>
      </c>
      <c r="C38" s="16">
        <v>7517500</v>
      </c>
      <c r="D38" s="16">
        <v>7517500</v>
      </c>
      <c r="E38" s="16">
        <v>4385206</v>
      </c>
      <c r="F38" s="16">
        <f t="shared" si="5"/>
        <v>0</v>
      </c>
      <c r="G38" s="16"/>
      <c r="H38" s="17"/>
      <c r="I38" s="17">
        <f t="shared" si="6"/>
        <v>0</v>
      </c>
      <c r="J38" s="16"/>
      <c r="K38" s="16"/>
      <c r="L38" s="16">
        <f t="shared" si="7"/>
        <v>0</v>
      </c>
      <c r="M38" s="16">
        <f t="shared" si="8"/>
        <v>7517500</v>
      </c>
      <c r="N38" s="173"/>
    </row>
    <row r="39" spans="1:501" ht="15" x14ac:dyDescent="0.25">
      <c r="A39" s="22" t="s">
        <v>32</v>
      </c>
      <c r="B39" s="16">
        <v>0</v>
      </c>
      <c r="C39" s="16">
        <v>0</v>
      </c>
      <c r="D39" s="16">
        <v>0</v>
      </c>
      <c r="E39" s="16">
        <v>0</v>
      </c>
      <c r="F39" s="16">
        <f t="shared" si="5"/>
        <v>0</v>
      </c>
      <c r="G39" s="16"/>
      <c r="H39" s="17"/>
      <c r="I39" s="17">
        <f t="shared" si="6"/>
        <v>0</v>
      </c>
      <c r="J39" s="16"/>
      <c r="K39" s="16"/>
      <c r="L39" s="16">
        <f t="shared" si="7"/>
        <v>0</v>
      </c>
      <c r="M39" s="16">
        <f t="shared" si="8"/>
        <v>0</v>
      </c>
      <c r="N39" s="118"/>
    </row>
    <row r="40" spans="1:501" ht="141" customHeight="1" x14ac:dyDescent="0.25">
      <c r="A40" s="10" t="s">
        <v>33</v>
      </c>
      <c r="B40" s="16">
        <v>12609730.48</v>
      </c>
      <c r="C40" s="16">
        <v>3419844.38</v>
      </c>
      <c r="D40" s="16">
        <v>113492137.89</v>
      </c>
      <c r="E40" s="16">
        <v>74359713.950000003</v>
      </c>
      <c r="F40" s="16">
        <f t="shared" si="5"/>
        <v>40497.85</v>
      </c>
      <c r="G40" s="16">
        <v>40497.85</v>
      </c>
      <c r="H40" s="17"/>
      <c r="I40" s="17">
        <f t="shared" si="6"/>
        <v>-9550766.3499999996</v>
      </c>
      <c r="J40" s="16">
        <v>-9550766.3499999996</v>
      </c>
      <c r="K40" s="16"/>
      <c r="L40" s="16">
        <f t="shared" si="7"/>
        <v>-9510268.5</v>
      </c>
      <c r="M40" s="16">
        <f t="shared" si="8"/>
        <v>103981869.39</v>
      </c>
      <c r="N40" s="173" t="s">
        <v>263</v>
      </c>
    </row>
    <row r="41" spans="1:501" ht="65.25" customHeight="1" x14ac:dyDescent="0.25">
      <c r="A41" s="10" t="s">
        <v>34</v>
      </c>
      <c r="B41" s="16">
        <v>103314345.22</v>
      </c>
      <c r="C41" s="16">
        <v>110364699.56</v>
      </c>
      <c r="D41" s="16">
        <v>112762116.56</v>
      </c>
      <c r="E41" s="16">
        <v>52141641.350000001</v>
      </c>
      <c r="F41" s="16">
        <f t="shared" si="5"/>
        <v>0</v>
      </c>
      <c r="G41" s="16"/>
      <c r="H41" s="17"/>
      <c r="I41" s="17">
        <f t="shared" si="6"/>
        <v>0</v>
      </c>
      <c r="J41" s="16"/>
      <c r="K41" s="16"/>
      <c r="L41" s="16">
        <f t="shared" si="7"/>
        <v>0</v>
      </c>
      <c r="M41" s="16">
        <f t="shared" si="8"/>
        <v>112762116.56</v>
      </c>
      <c r="N41" s="173"/>
    </row>
    <row r="42" spans="1:501" ht="119.25" customHeight="1" x14ac:dyDescent="0.25">
      <c r="A42" s="10" t="s">
        <v>35</v>
      </c>
      <c r="B42" s="16">
        <v>6710838.0300000003</v>
      </c>
      <c r="C42" s="16">
        <v>5765578.4500000002</v>
      </c>
      <c r="D42" s="16">
        <v>5765578.4500000002</v>
      </c>
      <c r="E42" s="16">
        <v>4799506.97</v>
      </c>
      <c r="F42" s="16">
        <f t="shared" si="5"/>
        <v>1055841</v>
      </c>
      <c r="G42" s="16">
        <v>1055841</v>
      </c>
      <c r="H42" s="17"/>
      <c r="I42" s="17">
        <f t="shared" si="6"/>
        <v>0</v>
      </c>
      <c r="J42" s="16"/>
      <c r="K42" s="16"/>
      <c r="L42" s="16">
        <f t="shared" si="7"/>
        <v>1055841</v>
      </c>
      <c r="M42" s="16">
        <f t="shared" si="8"/>
        <v>6821419.4500000002</v>
      </c>
      <c r="N42" s="173" t="s">
        <v>264</v>
      </c>
    </row>
    <row r="43" spans="1:501" ht="48" customHeight="1" x14ac:dyDescent="0.25">
      <c r="A43" s="22" t="s">
        <v>36</v>
      </c>
      <c r="B43" s="16">
        <v>1319200</v>
      </c>
      <c r="C43" s="16">
        <v>1010200</v>
      </c>
      <c r="D43" s="16">
        <v>1010200</v>
      </c>
      <c r="E43" s="16">
        <v>0</v>
      </c>
      <c r="F43" s="16">
        <f t="shared" si="5"/>
        <v>0</v>
      </c>
      <c r="G43" s="16"/>
      <c r="H43" s="17"/>
      <c r="I43" s="17">
        <f t="shared" si="6"/>
        <v>0</v>
      </c>
      <c r="J43" s="16"/>
      <c r="K43" s="16"/>
      <c r="L43" s="16">
        <f t="shared" si="7"/>
        <v>0</v>
      </c>
      <c r="M43" s="16">
        <f t="shared" si="8"/>
        <v>1010200</v>
      </c>
      <c r="N43" s="173"/>
    </row>
    <row r="44" spans="1:501" ht="15" x14ac:dyDescent="0.25">
      <c r="A44" s="10" t="s">
        <v>37</v>
      </c>
      <c r="B44" s="16">
        <v>0</v>
      </c>
      <c r="C44" s="16">
        <v>0</v>
      </c>
      <c r="D44" s="16">
        <v>0</v>
      </c>
      <c r="E44" s="16">
        <v>0</v>
      </c>
      <c r="F44" s="16">
        <f t="shared" si="5"/>
        <v>0</v>
      </c>
      <c r="G44" s="16"/>
      <c r="H44" s="17"/>
      <c r="I44" s="17">
        <f t="shared" si="6"/>
        <v>0</v>
      </c>
      <c r="J44" s="16"/>
      <c r="K44" s="16"/>
      <c r="L44" s="16">
        <f t="shared" si="7"/>
        <v>0</v>
      </c>
      <c r="M44" s="16">
        <f t="shared" si="8"/>
        <v>0</v>
      </c>
      <c r="N44" s="118"/>
    </row>
    <row r="45" spans="1:501" ht="63" customHeight="1" x14ac:dyDescent="0.25">
      <c r="A45" s="10" t="s">
        <v>38</v>
      </c>
      <c r="B45" s="16">
        <v>0</v>
      </c>
      <c r="C45" s="16">
        <v>0</v>
      </c>
      <c r="D45" s="16">
        <v>0</v>
      </c>
      <c r="E45" s="16">
        <v>0</v>
      </c>
      <c r="F45" s="16">
        <f t="shared" si="5"/>
        <v>0</v>
      </c>
      <c r="G45" s="16"/>
      <c r="H45" s="17"/>
      <c r="I45" s="17">
        <f t="shared" si="6"/>
        <v>0</v>
      </c>
      <c r="J45" s="16"/>
      <c r="K45" s="16"/>
      <c r="L45" s="16">
        <f t="shared" si="7"/>
        <v>0</v>
      </c>
      <c r="M45" s="16">
        <f t="shared" si="8"/>
        <v>0</v>
      </c>
      <c r="N45" s="118"/>
    </row>
    <row r="46" spans="1:501" ht="19.5" customHeight="1" x14ac:dyDescent="0.25">
      <c r="A46" s="10" t="s">
        <v>39</v>
      </c>
      <c r="B46" s="16">
        <v>0</v>
      </c>
      <c r="C46" s="16">
        <v>0</v>
      </c>
      <c r="D46" s="16">
        <v>0</v>
      </c>
      <c r="E46" s="16">
        <v>-3348.18</v>
      </c>
      <c r="F46" s="16">
        <f>G46+H46</f>
        <v>0</v>
      </c>
      <c r="G46" s="16"/>
      <c r="H46" s="17"/>
      <c r="I46" s="17">
        <f t="shared" si="6"/>
        <v>0</v>
      </c>
      <c r="J46" s="16"/>
      <c r="K46" s="16"/>
      <c r="L46" s="16">
        <f t="shared" si="7"/>
        <v>0</v>
      </c>
      <c r="M46" s="16">
        <f>D46+L46</f>
        <v>0</v>
      </c>
      <c r="N46" s="118"/>
    </row>
    <row r="47" spans="1:501" ht="15" x14ac:dyDescent="0.25">
      <c r="A47" s="24" t="s">
        <v>40</v>
      </c>
      <c r="B47" s="25">
        <f t="shared" ref="B47:K47" si="19">B8</f>
        <v>215827374.69</v>
      </c>
      <c r="C47" s="25">
        <f t="shared" si="19"/>
        <v>225000622.38999999</v>
      </c>
      <c r="D47" s="25">
        <f t="shared" ref="D47" si="20">D8</f>
        <v>337470332.89999998</v>
      </c>
      <c r="E47" s="25">
        <f t="shared" si="19"/>
        <v>182790305.08000001</v>
      </c>
      <c r="F47" s="25">
        <f t="shared" ref="F47:F112" si="21">G47+H47</f>
        <v>1096338.8500000001</v>
      </c>
      <c r="G47" s="25">
        <f t="shared" si="19"/>
        <v>1096338.8500000001</v>
      </c>
      <c r="H47" s="25">
        <f t="shared" si="19"/>
        <v>0</v>
      </c>
      <c r="I47" s="25">
        <f t="shared" si="6"/>
        <v>-9550766.3499999996</v>
      </c>
      <c r="J47" s="25">
        <f t="shared" si="19"/>
        <v>-9550766.3499999996</v>
      </c>
      <c r="K47" s="25">
        <f t="shared" si="19"/>
        <v>0</v>
      </c>
      <c r="L47" s="25">
        <f t="shared" si="7"/>
        <v>-8454427.5</v>
      </c>
      <c r="M47" s="25">
        <f t="shared" ref="M47:M112" si="22">D47+L47</f>
        <v>329015905.39999998</v>
      </c>
      <c r="N47" s="183"/>
    </row>
    <row r="48" spans="1:501" s="27" customFormat="1" ht="26.25" customHeight="1" x14ac:dyDescent="0.25">
      <c r="A48" s="26" t="s">
        <v>41</v>
      </c>
      <c r="B48" s="139"/>
      <c r="C48" s="139"/>
      <c r="D48" s="139"/>
      <c r="E48" s="139"/>
      <c r="F48" s="139"/>
      <c r="G48" s="139"/>
      <c r="H48" s="140"/>
      <c r="I48" s="140"/>
      <c r="J48" s="139"/>
      <c r="K48" s="141"/>
      <c r="L48" s="34"/>
      <c r="M48" s="142"/>
      <c r="N48" s="184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3"/>
      <c r="AS48" s="23"/>
      <c r="AT48" s="23"/>
      <c r="AU48" s="23"/>
      <c r="AV48" s="23"/>
      <c r="AW48" s="23"/>
      <c r="AX48" s="23"/>
      <c r="AY48" s="23"/>
      <c r="AZ48" s="23"/>
      <c r="BA48" s="23"/>
      <c r="BB48" s="23"/>
      <c r="BC48" s="23"/>
      <c r="BD48" s="23"/>
      <c r="BE48" s="23"/>
      <c r="BF48" s="23"/>
      <c r="BG48" s="23"/>
      <c r="BH48" s="23"/>
      <c r="BI48" s="23"/>
      <c r="BJ48" s="23"/>
      <c r="BK48" s="23"/>
      <c r="BL48" s="23"/>
      <c r="BM48" s="23"/>
      <c r="BN48" s="23"/>
      <c r="BO48" s="23"/>
      <c r="BP48" s="23"/>
      <c r="BQ48" s="23"/>
      <c r="BR48" s="23"/>
      <c r="BS48" s="23"/>
      <c r="BT48" s="23"/>
      <c r="BU48" s="23"/>
      <c r="BV48" s="23"/>
      <c r="BW48" s="23"/>
      <c r="BX48" s="23"/>
      <c r="BY48" s="23"/>
      <c r="BZ48" s="23"/>
      <c r="CA48" s="23"/>
      <c r="CB48" s="23"/>
      <c r="CC48" s="23"/>
      <c r="CD48" s="23"/>
      <c r="CE48" s="23"/>
      <c r="CF48" s="23"/>
      <c r="CG48" s="23"/>
      <c r="CH48" s="23"/>
      <c r="CI48" s="23"/>
      <c r="CJ48" s="23"/>
      <c r="CK48" s="23"/>
      <c r="CL48" s="23"/>
      <c r="CM48" s="23"/>
      <c r="CN48" s="23"/>
      <c r="CO48" s="23"/>
      <c r="CP48" s="23"/>
      <c r="CQ48" s="23"/>
      <c r="CR48" s="23"/>
      <c r="CS48" s="23"/>
      <c r="CT48" s="23"/>
      <c r="CU48" s="23"/>
      <c r="CV48" s="23"/>
      <c r="CW48" s="23"/>
      <c r="CX48" s="23"/>
      <c r="CY48" s="23"/>
      <c r="CZ48" s="23"/>
      <c r="DA48" s="23"/>
      <c r="DB48" s="23"/>
      <c r="DC48" s="23"/>
      <c r="DD48" s="23"/>
      <c r="DE48" s="23"/>
      <c r="DF48" s="23"/>
      <c r="DG48" s="23"/>
      <c r="DH48" s="23"/>
      <c r="DI48" s="23"/>
      <c r="DJ48" s="23"/>
      <c r="DK48" s="23"/>
      <c r="DL48" s="23"/>
      <c r="DM48" s="23"/>
      <c r="DN48" s="23"/>
      <c r="DO48" s="23"/>
      <c r="DP48" s="23"/>
      <c r="DQ48" s="23"/>
      <c r="DR48" s="23"/>
      <c r="DS48" s="23"/>
      <c r="DT48" s="23"/>
      <c r="DU48" s="23"/>
      <c r="DV48" s="23"/>
      <c r="DW48" s="23"/>
      <c r="DX48" s="23"/>
      <c r="DY48" s="23"/>
      <c r="DZ48" s="23"/>
      <c r="EA48" s="23"/>
      <c r="EB48" s="23"/>
      <c r="EC48" s="23"/>
      <c r="ED48" s="23"/>
      <c r="EE48" s="23"/>
      <c r="EF48" s="23"/>
      <c r="EG48" s="23"/>
      <c r="EH48" s="23"/>
      <c r="EI48" s="23"/>
      <c r="EJ48" s="23"/>
      <c r="EK48" s="23"/>
      <c r="EL48" s="23"/>
      <c r="EM48" s="23"/>
      <c r="EN48" s="23"/>
      <c r="EO48" s="23"/>
      <c r="EP48" s="23"/>
      <c r="EQ48" s="23"/>
      <c r="ER48" s="23"/>
      <c r="ES48" s="23"/>
      <c r="ET48" s="23"/>
      <c r="EU48" s="23"/>
      <c r="EV48" s="23"/>
      <c r="EW48" s="23"/>
      <c r="EX48" s="23"/>
      <c r="EY48" s="23"/>
      <c r="EZ48" s="23"/>
      <c r="FA48" s="23"/>
      <c r="FB48" s="23"/>
      <c r="FC48" s="23"/>
      <c r="FD48" s="23"/>
      <c r="FE48" s="23"/>
      <c r="FF48" s="23"/>
      <c r="FG48" s="23"/>
      <c r="FH48" s="23"/>
      <c r="FI48" s="23"/>
      <c r="FJ48" s="23"/>
      <c r="FK48" s="23"/>
      <c r="FL48" s="23"/>
      <c r="FM48" s="23"/>
      <c r="FN48" s="23"/>
      <c r="FO48" s="23"/>
      <c r="FP48" s="23"/>
      <c r="FQ48" s="23"/>
      <c r="FR48" s="23"/>
      <c r="FS48" s="23"/>
      <c r="FT48" s="23"/>
      <c r="FU48" s="23"/>
      <c r="FV48" s="23"/>
      <c r="FW48" s="23"/>
      <c r="FX48" s="23"/>
      <c r="FY48" s="23"/>
      <c r="FZ48" s="23"/>
      <c r="GA48" s="23"/>
      <c r="GB48" s="23"/>
      <c r="GC48" s="23"/>
      <c r="GD48" s="23"/>
      <c r="GE48" s="23"/>
      <c r="GF48" s="23"/>
      <c r="GG48" s="23"/>
      <c r="GH48" s="23"/>
      <c r="GI48" s="23"/>
      <c r="GJ48" s="23"/>
      <c r="GK48" s="23"/>
      <c r="GL48" s="23"/>
      <c r="GM48" s="23"/>
      <c r="GN48" s="23"/>
      <c r="GO48" s="23"/>
      <c r="GP48" s="23"/>
      <c r="GQ48" s="23"/>
      <c r="GR48" s="23"/>
      <c r="GS48" s="23"/>
      <c r="GT48" s="23"/>
      <c r="GU48" s="23"/>
      <c r="GV48" s="23"/>
      <c r="GW48" s="23"/>
      <c r="GX48" s="23"/>
      <c r="GY48" s="23"/>
      <c r="GZ48" s="23"/>
      <c r="HA48" s="23"/>
      <c r="HB48" s="23"/>
      <c r="HC48" s="23"/>
      <c r="HD48" s="23"/>
      <c r="HE48" s="23"/>
      <c r="HF48" s="23"/>
      <c r="HG48" s="23"/>
      <c r="HH48" s="23"/>
      <c r="HI48" s="23"/>
      <c r="HJ48" s="23"/>
      <c r="HK48" s="23"/>
      <c r="HL48" s="23"/>
      <c r="HM48" s="23"/>
      <c r="HN48" s="23"/>
      <c r="HO48" s="23"/>
      <c r="HP48" s="23"/>
      <c r="HQ48" s="23"/>
      <c r="HR48" s="23"/>
      <c r="HS48" s="23"/>
      <c r="HT48" s="23"/>
      <c r="HU48" s="23"/>
      <c r="HV48" s="23"/>
      <c r="HW48" s="23"/>
      <c r="HX48" s="23"/>
      <c r="HY48" s="23"/>
      <c r="HZ48" s="23"/>
      <c r="IA48" s="23"/>
      <c r="IB48" s="23"/>
      <c r="IC48" s="23"/>
      <c r="ID48" s="23"/>
      <c r="IE48" s="23"/>
      <c r="IF48" s="23"/>
      <c r="IG48" s="23"/>
      <c r="IH48" s="23"/>
      <c r="II48" s="23"/>
      <c r="IJ48" s="23"/>
      <c r="IK48" s="23"/>
      <c r="IL48" s="23"/>
      <c r="IM48" s="23"/>
      <c r="IN48" s="23"/>
      <c r="IO48" s="23"/>
      <c r="IP48" s="23"/>
      <c r="IQ48" s="23"/>
      <c r="IR48" s="23"/>
      <c r="IS48" s="23"/>
      <c r="IT48" s="23"/>
      <c r="IU48" s="23"/>
      <c r="IV48" s="23"/>
      <c r="IW48" s="23"/>
      <c r="IX48" s="23"/>
      <c r="IY48" s="23"/>
      <c r="IZ48" s="23"/>
      <c r="JA48" s="23"/>
      <c r="JB48" s="23"/>
      <c r="JC48" s="23"/>
      <c r="JD48" s="23"/>
      <c r="JE48" s="23"/>
      <c r="JF48" s="23"/>
      <c r="JG48" s="23"/>
      <c r="JH48" s="23"/>
      <c r="JI48" s="23"/>
      <c r="JJ48" s="23"/>
      <c r="JK48" s="23"/>
      <c r="JL48" s="23"/>
      <c r="JM48" s="23"/>
      <c r="JN48" s="23"/>
      <c r="JO48" s="23"/>
      <c r="JP48" s="23"/>
      <c r="JQ48" s="23"/>
      <c r="JR48" s="23"/>
      <c r="JS48" s="23"/>
      <c r="JT48" s="23"/>
      <c r="JU48" s="23"/>
      <c r="JV48" s="23"/>
      <c r="JW48" s="23"/>
      <c r="JX48" s="23"/>
      <c r="JY48" s="23"/>
      <c r="JZ48" s="23"/>
      <c r="KA48" s="23"/>
      <c r="KB48" s="23"/>
      <c r="KC48" s="23"/>
      <c r="KD48" s="23"/>
      <c r="KE48" s="23"/>
      <c r="KF48" s="23"/>
      <c r="KG48" s="23"/>
      <c r="KH48" s="23"/>
      <c r="KI48" s="23"/>
      <c r="KJ48" s="23"/>
      <c r="KK48" s="23"/>
      <c r="KL48" s="23"/>
      <c r="KM48" s="23"/>
      <c r="KN48" s="23"/>
      <c r="KO48" s="23"/>
      <c r="KP48" s="23"/>
      <c r="KQ48" s="23"/>
      <c r="KR48" s="23"/>
      <c r="KS48" s="23"/>
      <c r="KT48" s="23"/>
      <c r="KU48" s="23"/>
      <c r="KV48" s="23"/>
      <c r="KW48" s="23"/>
      <c r="KX48" s="23"/>
      <c r="KY48" s="23"/>
      <c r="KZ48" s="23"/>
      <c r="LA48" s="23"/>
      <c r="LB48" s="23"/>
      <c r="LC48" s="23"/>
      <c r="LD48" s="23"/>
      <c r="LE48" s="23"/>
      <c r="LF48" s="23"/>
      <c r="LG48" s="23"/>
      <c r="LH48" s="23"/>
      <c r="LI48" s="23"/>
      <c r="LJ48" s="23"/>
      <c r="LK48" s="23"/>
      <c r="LL48" s="23"/>
      <c r="LM48" s="23"/>
      <c r="LN48" s="23"/>
      <c r="LO48" s="23"/>
      <c r="LP48" s="23"/>
      <c r="LQ48" s="23"/>
      <c r="LR48" s="23"/>
      <c r="LS48" s="23"/>
      <c r="LT48" s="23"/>
      <c r="LU48" s="23"/>
      <c r="LV48" s="23"/>
      <c r="LW48" s="23"/>
      <c r="LX48" s="23"/>
      <c r="LY48" s="23"/>
      <c r="LZ48" s="23"/>
      <c r="MA48" s="23"/>
      <c r="MB48" s="23"/>
      <c r="MC48" s="23"/>
      <c r="MD48" s="23"/>
      <c r="ME48" s="23"/>
      <c r="MF48" s="23"/>
      <c r="MG48" s="23"/>
      <c r="MH48" s="23"/>
      <c r="MI48" s="23"/>
      <c r="MJ48" s="23"/>
      <c r="MK48" s="23"/>
      <c r="ML48" s="23"/>
      <c r="MM48" s="23"/>
      <c r="MN48" s="23"/>
      <c r="MO48" s="23"/>
      <c r="MP48" s="23"/>
      <c r="MQ48" s="23"/>
      <c r="MR48" s="23"/>
      <c r="MS48" s="23"/>
      <c r="MT48" s="23"/>
      <c r="MU48" s="23"/>
      <c r="MV48" s="23"/>
      <c r="MW48" s="23"/>
      <c r="MX48" s="23"/>
      <c r="MY48" s="23"/>
      <c r="MZ48" s="23"/>
      <c r="NA48" s="23"/>
      <c r="NB48" s="23"/>
      <c r="NC48" s="23"/>
      <c r="ND48" s="23"/>
      <c r="NE48" s="23"/>
      <c r="NF48" s="23"/>
      <c r="NG48" s="23"/>
      <c r="NH48" s="23"/>
      <c r="NI48" s="23"/>
      <c r="NJ48" s="23"/>
      <c r="NK48" s="23"/>
      <c r="NL48" s="23"/>
      <c r="NM48" s="23"/>
      <c r="NN48" s="23"/>
      <c r="NO48" s="23"/>
      <c r="NP48" s="23"/>
      <c r="NQ48" s="23"/>
      <c r="NR48" s="23"/>
      <c r="NS48" s="23"/>
      <c r="NT48" s="23"/>
      <c r="NU48" s="23"/>
      <c r="NV48" s="23"/>
      <c r="NW48" s="23"/>
      <c r="NX48" s="23"/>
      <c r="NY48" s="23"/>
      <c r="NZ48" s="23"/>
      <c r="OA48" s="23"/>
      <c r="OB48" s="23"/>
      <c r="OC48" s="23"/>
      <c r="OD48" s="23"/>
      <c r="OE48" s="23"/>
      <c r="OF48" s="23"/>
      <c r="OG48" s="23"/>
      <c r="OH48" s="23"/>
      <c r="OI48" s="23"/>
      <c r="OJ48" s="23"/>
      <c r="OK48" s="23"/>
      <c r="OL48" s="23"/>
      <c r="OM48" s="23"/>
      <c r="ON48" s="23"/>
      <c r="OO48" s="23"/>
      <c r="OP48" s="23"/>
      <c r="OQ48" s="23"/>
      <c r="OR48" s="23"/>
      <c r="OS48" s="23"/>
      <c r="OT48" s="23"/>
      <c r="OU48" s="23"/>
      <c r="OV48" s="23"/>
      <c r="OW48" s="23"/>
      <c r="OX48" s="23"/>
      <c r="OY48" s="23"/>
      <c r="OZ48" s="23"/>
      <c r="PA48" s="23"/>
      <c r="PB48" s="23"/>
      <c r="PC48" s="23"/>
      <c r="PD48" s="23"/>
      <c r="PE48" s="23"/>
      <c r="PF48" s="23"/>
      <c r="PG48" s="23"/>
      <c r="PH48" s="23"/>
      <c r="PI48" s="23"/>
      <c r="PJ48" s="23"/>
      <c r="PK48" s="23"/>
      <c r="PL48" s="23"/>
      <c r="PM48" s="23"/>
      <c r="PN48" s="23"/>
      <c r="PO48" s="23"/>
      <c r="PP48" s="23"/>
      <c r="PQ48" s="23"/>
      <c r="PR48" s="23"/>
      <c r="PS48" s="23"/>
      <c r="PT48" s="23"/>
      <c r="PU48" s="23"/>
      <c r="PV48" s="23"/>
      <c r="PW48" s="23"/>
      <c r="PX48" s="23"/>
      <c r="PY48" s="23"/>
      <c r="PZ48" s="23"/>
      <c r="QA48" s="23"/>
      <c r="QB48" s="23"/>
      <c r="QC48" s="23"/>
      <c r="QD48" s="23"/>
      <c r="QE48" s="23"/>
      <c r="QF48" s="23"/>
      <c r="QG48" s="23"/>
      <c r="QH48" s="23"/>
      <c r="QI48" s="23"/>
      <c r="QJ48" s="23"/>
      <c r="QK48" s="23"/>
      <c r="QL48" s="23"/>
      <c r="QM48" s="23"/>
      <c r="QN48" s="23"/>
      <c r="QO48" s="23"/>
      <c r="QP48" s="23"/>
      <c r="QQ48" s="23"/>
      <c r="QR48" s="23"/>
      <c r="QS48" s="23"/>
      <c r="QT48" s="23"/>
      <c r="QU48" s="23"/>
      <c r="QV48" s="23"/>
      <c r="QW48" s="23"/>
      <c r="QX48" s="23"/>
      <c r="QY48" s="23"/>
      <c r="QZ48" s="23"/>
      <c r="RA48" s="23"/>
      <c r="RB48" s="23"/>
      <c r="RC48" s="23"/>
      <c r="RD48" s="23"/>
      <c r="RE48" s="23"/>
      <c r="RF48" s="23"/>
      <c r="RG48" s="23"/>
      <c r="RH48" s="23"/>
      <c r="RI48" s="23"/>
      <c r="RJ48" s="23"/>
      <c r="RK48" s="23"/>
      <c r="RL48" s="23"/>
      <c r="RM48" s="23"/>
      <c r="RN48" s="23"/>
      <c r="RO48" s="23"/>
      <c r="RP48" s="23"/>
      <c r="RQ48" s="23"/>
      <c r="RR48" s="23"/>
      <c r="RS48" s="23"/>
      <c r="RT48" s="23"/>
      <c r="RU48" s="23"/>
      <c r="RV48" s="23"/>
      <c r="RW48" s="23"/>
      <c r="RX48" s="23"/>
      <c r="RY48" s="23"/>
      <c r="RZ48" s="23"/>
      <c r="SA48" s="23"/>
      <c r="SB48" s="23"/>
      <c r="SC48" s="23"/>
      <c r="SD48" s="23"/>
      <c r="SE48" s="23"/>
      <c r="SF48" s="23"/>
      <c r="SG48" s="23"/>
    </row>
    <row r="49" spans="1:501" ht="24" customHeight="1" x14ac:dyDescent="0.25">
      <c r="A49" s="6" t="s">
        <v>42</v>
      </c>
      <c r="B49" s="7">
        <f>B50+B56+B60+B61+B67+B77+B92+B99+B110+B111+B113+B120+B161+B164+B173+B187+B194+B196+B197+B198+B199+B227+B275+B277+B279+B281+B283+B285+B286+B287+B289+B291+B319+B362+B363+B402+B408+B413+B414+B420+B423+B424+B426+B428+B439+B440+B442+B155</f>
        <v>216220470.10999998</v>
      </c>
      <c r="C49" s="7">
        <f>C50+C56+C60+C61+C67+C77+C92+C99+C113+C120+C155+C161+C164+C173+C187+C194+C199+C227+C281+C283+C287+C289+C291+C319+C363+C402+C408+C414+C420+C424+C426+C428+C440</f>
        <v>225000622.38999999</v>
      </c>
      <c r="D49" s="7">
        <f>D50+D56+D60+D61+D67+D77+D92+D99+D113+D120+D155+D161+D164+D173+D187+D194+D199+D227+D281+D283+D287+D289+D291+D319+D363+D402+D408+D414+D420+D424+D426+D428+D440</f>
        <v>349656418.04999995</v>
      </c>
      <c r="E49" s="7">
        <f>E50+E56+E60+E61+E67+E77+E92+E99+E110+E111+E113+E120+E161+E164+E173+E187+E194+E196+E197+E198+E199+E227+E275+E277+E279+E281+E283+E285+E286+E287+E289+E291+E319+E362+E363+E402+E408+E413+E414+E420+E423+E424+E426+E428+E439+E440+E442+E155</f>
        <v>194140469.28999999</v>
      </c>
      <c r="F49" s="7">
        <f t="shared" si="21"/>
        <v>2890103.9000000004</v>
      </c>
      <c r="G49" s="7">
        <f>G50+G56+G60+G61+G67+G77+G92+G99+G110+G111+G113+G120+G161+G164+G173+G187+G194+G196+G197+G198+G199+G227+G275+G277+G279+G281+G283+G285+G286+G287+G289+G291+G319+G362+G363+G402+G408+G413+G414+G420+G423+G424+G426+G428+G439+G440+G442+G109</f>
        <v>1532963.85</v>
      </c>
      <c r="H49" s="7">
        <f>H50+H56+H60+H61+H67+H77+H92+H99+H110+H111+H113+H120+H151+H161+H164+H173+H187+H194+H196+H197+H198+H199+H227+H275+H277+H279+H281+H283+H285+H286+H287+H289+H291+H319+H362+H363+H402+H408+H413+H414+H420+H423+H424+H426+H428+H439+H440+H442+H155</f>
        <v>1357140.05</v>
      </c>
      <c r="I49" s="7">
        <f t="shared" si="6"/>
        <v>-11344531.399999999</v>
      </c>
      <c r="J49" s="7">
        <f>J50+J56+J60+J61+J67+J77+J92+J99+J110+J111+J113+J120+J151+J161+J164+J173+J187+J194+J196+J197+J198+J199+J227+J275+J277+J279+J281+J283+J285+J286+J287+J289+J291+J319+J362+J363+J402+J408+J413+J414+J420+J423+J424+J426+J428+J439+J440+J442</f>
        <v>-9987391.3499999996</v>
      </c>
      <c r="K49" s="7">
        <f>K50+K56+K60+K61+K67+K77+K92+K99+K110+K111+K113+K120+K151+K161+K164+K173+K187+K194+K196+K197+K198+K199+K227+K275+K277+K279+K281+K283+K285+K286+K287+K289+K291+K319+K362+K363+K402+K408+K413+K414+K420+K423+K424+K426+K428+K439+K440+K442</f>
        <v>-1357140.0499999998</v>
      </c>
      <c r="L49" s="7">
        <f t="shared" si="7"/>
        <v>-8454427.4999999981</v>
      </c>
      <c r="M49" s="7">
        <f t="shared" si="22"/>
        <v>341201990.54999995</v>
      </c>
      <c r="N49" s="183"/>
    </row>
    <row r="50" spans="1:501" ht="33.75" customHeight="1" x14ac:dyDescent="0.25">
      <c r="A50" s="28" t="s">
        <v>43</v>
      </c>
      <c r="B50" s="29">
        <f t="shared" ref="B50:K50" si="23">SUM(B51:B54)</f>
        <v>1946065.24</v>
      </c>
      <c r="C50" s="29">
        <f t="shared" si="23"/>
        <v>1990152</v>
      </c>
      <c r="D50" s="29">
        <f t="shared" ref="D50" si="24">SUM(D51:D54)</f>
        <v>1990152</v>
      </c>
      <c r="E50" s="29">
        <f t="shared" si="23"/>
        <v>1518518.35</v>
      </c>
      <c r="F50" s="29">
        <f t="shared" si="21"/>
        <v>0</v>
      </c>
      <c r="G50" s="29">
        <f t="shared" si="23"/>
        <v>0</v>
      </c>
      <c r="H50" s="29">
        <f t="shared" si="23"/>
        <v>0</v>
      </c>
      <c r="I50" s="29">
        <f t="shared" si="6"/>
        <v>0</v>
      </c>
      <c r="J50" s="29">
        <f t="shared" si="23"/>
        <v>0</v>
      </c>
      <c r="K50" s="29">
        <f t="shared" si="23"/>
        <v>0</v>
      </c>
      <c r="L50" s="29">
        <f t="shared" si="7"/>
        <v>0</v>
      </c>
      <c r="M50" s="29">
        <f t="shared" si="22"/>
        <v>1990152</v>
      </c>
      <c r="N50" s="128"/>
    </row>
    <row r="51" spans="1:501" ht="15" x14ac:dyDescent="0.25">
      <c r="A51" s="30" t="s">
        <v>44</v>
      </c>
      <c r="B51" s="16"/>
      <c r="C51" s="16"/>
      <c r="D51" s="16"/>
      <c r="E51" s="16"/>
      <c r="F51" s="16">
        <f t="shared" si="21"/>
        <v>0</v>
      </c>
      <c r="G51" s="16"/>
      <c r="H51" s="17"/>
      <c r="I51" s="17">
        <f t="shared" si="6"/>
        <v>0</v>
      </c>
      <c r="J51" s="16"/>
      <c r="K51" s="16"/>
      <c r="L51" s="16">
        <f t="shared" si="7"/>
        <v>0</v>
      </c>
      <c r="M51" s="16">
        <f t="shared" si="22"/>
        <v>0</v>
      </c>
      <c r="N51" s="118"/>
    </row>
    <row r="52" spans="1:501" ht="15" x14ac:dyDescent="0.25">
      <c r="A52" s="30" t="s">
        <v>45</v>
      </c>
      <c r="B52" s="16"/>
      <c r="C52" s="16"/>
      <c r="D52" s="16"/>
      <c r="E52" s="16"/>
      <c r="F52" s="16">
        <f t="shared" si="21"/>
        <v>0</v>
      </c>
      <c r="G52" s="16"/>
      <c r="H52" s="17"/>
      <c r="I52" s="17">
        <f t="shared" si="6"/>
        <v>0</v>
      </c>
      <c r="J52" s="16"/>
      <c r="K52" s="16"/>
      <c r="L52" s="16">
        <f t="shared" si="7"/>
        <v>0</v>
      </c>
      <c r="M52" s="16">
        <f t="shared" si="22"/>
        <v>0</v>
      </c>
      <c r="N52" s="118"/>
    </row>
    <row r="53" spans="1:501" ht="15" x14ac:dyDescent="0.25">
      <c r="A53" s="30" t="s">
        <v>46</v>
      </c>
      <c r="B53" s="16">
        <v>1946065.24</v>
      </c>
      <c r="C53" s="16">
        <v>1990152</v>
      </c>
      <c r="D53" s="16">
        <v>1990152</v>
      </c>
      <c r="E53" s="16">
        <v>1518518.35</v>
      </c>
      <c r="F53" s="16">
        <f t="shared" si="21"/>
        <v>0</v>
      </c>
      <c r="G53" s="16"/>
      <c r="H53" s="17"/>
      <c r="I53" s="17">
        <f t="shared" si="6"/>
        <v>0</v>
      </c>
      <c r="J53" s="16"/>
      <c r="K53" s="16"/>
      <c r="L53" s="16">
        <f t="shared" si="7"/>
        <v>0</v>
      </c>
      <c r="M53" s="16">
        <f t="shared" si="22"/>
        <v>1990152</v>
      </c>
      <c r="N53" s="120"/>
    </row>
    <row r="54" spans="1:501" s="32" customFormat="1" ht="25.5" x14ac:dyDescent="0.25">
      <c r="A54" s="30" t="s">
        <v>47</v>
      </c>
      <c r="B54" s="16"/>
      <c r="C54" s="16"/>
      <c r="D54" s="16"/>
      <c r="E54" s="16"/>
      <c r="F54" s="16">
        <f t="shared" si="21"/>
        <v>0</v>
      </c>
      <c r="G54" s="16"/>
      <c r="H54" s="17"/>
      <c r="I54" s="17">
        <f t="shared" si="6"/>
        <v>0</v>
      </c>
      <c r="J54" s="16"/>
      <c r="K54" s="16"/>
      <c r="L54" s="16">
        <f t="shared" si="7"/>
        <v>0</v>
      </c>
      <c r="M54" s="16">
        <f t="shared" si="22"/>
        <v>0</v>
      </c>
      <c r="N54" s="120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  <c r="AD54" s="4"/>
      <c r="AE54" s="4"/>
      <c r="AF54" s="4"/>
      <c r="AG54" s="4"/>
      <c r="AH54" s="4"/>
      <c r="AI54" s="4"/>
      <c r="AJ54" s="4"/>
      <c r="AK54" s="4"/>
      <c r="AL54" s="4"/>
      <c r="AM54" s="4"/>
      <c r="AN54" s="4"/>
      <c r="AO54" s="4"/>
      <c r="AP54" s="4"/>
      <c r="AQ54" s="4"/>
      <c r="AR54" s="4"/>
      <c r="AS54" s="4"/>
      <c r="AT54" s="4"/>
      <c r="AU54" s="4"/>
      <c r="AV54" s="4"/>
      <c r="AW54" s="4"/>
      <c r="AX54" s="4"/>
      <c r="AY54" s="4"/>
      <c r="AZ54" s="4"/>
      <c r="BA54" s="4"/>
      <c r="BB54" s="4"/>
      <c r="BC54" s="4"/>
      <c r="BD54" s="4"/>
      <c r="BE54" s="4"/>
      <c r="BF54" s="4"/>
      <c r="BG54" s="4"/>
      <c r="BH54" s="4"/>
      <c r="BI54" s="4"/>
      <c r="BJ54" s="4"/>
      <c r="BK54" s="4"/>
      <c r="BL54" s="4"/>
      <c r="BM54" s="4"/>
      <c r="BN54" s="4"/>
      <c r="BO54" s="4"/>
      <c r="BP54" s="4"/>
      <c r="BQ54" s="4"/>
      <c r="BR54" s="4"/>
      <c r="BS54" s="4"/>
      <c r="BT54" s="4"/>
      <c r="BU54" s="4"/>
      <c r="BV54" s="4"/>
      <c r="BW54" s="4"/>
      <c r="BX54" s="4"/>
      <c r="BY54" s="4"/>
      <c r="BZ54" s="4"/>
      <c r="CA54" s="4"/>
      <c r="CB54" s="4"/>
      <c r="CC54" s="4"/>
      <c r="CD54" s="4"/>
      <c r="CE54" s="4"/>
      <c r="CF54" s="4"/>
      <c r="CG54" s="4"/>
      <c r="CH54" s="4"/>
      <c r="CI54" s="4"/>
      <c r="CJ54" s="4"/>
      <c r="CK54" s="4"/>
      <c r="CL54" s="4"/>
      <c r="CM54" s="4"/>
      <c r="CN54" s="4"/>
      <c r="CO54" s="4"/>
      <c r="CP54" s="4"/>
      <c r="CQ54" s="4"/>
      <c r="CR54" s="4"/>
      <c r="CS54" s="4"/>
      <c r="CT54" s="4"/>
      <c r="CU54" s="4"/>
      <c r="CV54" s="4"/>
      <c r="CW54" s="4"/>
      <c r="CX54" s="4"/>
      <c r="CY54" s="4"/>
      <c r="CZ54" s="4"/>
      <c r="DA54" s="4"/>
      <c r="DB54" s="4"/>
      <c r="DC54" s="4"/>
      <c r="DD54" s="4"/>
      <c r="DE54" s="4"/>
      <c r="DF54" s="4"/>
      <c r="DG54" s="4"/>
      <c r="DH54" s="4"/>
      <c r="DI54" s="4"/>
      <c r="DJ54" s="4"/>
      <c r="DK54" s="4"/>
      <c r="DL54" s="4"/>
      <c r="DM54" s="4"/>
      <c r="DN54" s="4"/>
      <c r="DO54" s="4"/>
      <c r="DP54" s="4"/>
      <c r="DQ54" s="4"/>
      <c r="DR54" s="4"/>
      <c r="DS54" s="4"/>
      <c r="DT54" s="4"/>
      <c r="DU54" s="4"/>
      <c r="DV54" s="4"/>
      <c r="DW54" s="4"/>
      <c r="DX54" s="4"/>
      <c r="DY54" s="4"/>
      <c r="DZ54" s="4"/>
      <c r="EA54" s="4"/>
      <c r="EB54" s="4"/>
      <c r="EC54" s="4"/>
      <c r="ED54" s="4"/>
      <c r="EE54" s="4"/>
      <c r="EF54" s="4"/>
      <c r="EG54" s="4"/>
      <c r="EH54" s="4"/>
      <c r="EI54" s="4"/>
      <c r="EJ54" s="4"/>
      <c r="EK54" s="4"/>
      <c r="EL54" s="4"/>
      <c r="EM54" s="4"/>
      <c r="EN54" s="4"/>
      <c r="EO54" s="4"/>
      <c r="EP54" s="4"/>
      <c r="EQ54" s="4"/>
      <c r="ER54" s="4"/>
      <c r="ES54" s="4"/>
      <c r="ET54" s="4"/>
      <c r="EU54" s="4"/>
      <c r="EV54" s="4"/>
      <c r="EW54" s="4"/>
      <c r="EX54" s="4"/>
      <c r="EY54" s="4"/>
      <c r="EZ54" s="4"/>
      <c r="FA54" s="4"/>
      <c r="FB54" s="4"/>
      <c r="FC54" s="4"/>
      <c r="FD54" s="4"/>
      <c r="FE54" s="4"/>
      <c r="FF54" s="4"/>
      <c r="FG54" s="4"/>
      <c r="FH54" s="4"/>
      <c r="FI54" s="4"/>
      <c r="FJ54" s="4"/>
      <c r="FK54" s="4"/>
      <c r="FL54" s="4"/>
      <c r="FM54" s="4"/>
      <c r="FN54" s="4"/>
      <c r="FO54" s="4"/>
      <c r="FP54" s="4"/>
      <c r="FQ54" s="4"/>
      <c r="FR54" s="4"/>
      <c r="FS54" s="4"/>
      <c r="FT54" s="4"/>
      <c r="FU54" s="4"/>
      <c r="FV54" s="4"/>
      <c r="FW54" s="4"/>
      <c r="FX54" s="4"/>
      <c r="FY54" s="4"/>
      <c r="FZ54" s="4"/>
      <c r="GA54" s="4"/>
      <c r="GB54" s="4"/>
      <c r="GC54" s="4"/>
      <c r="GD54" s="4"/>
      <c r="GE54" s="4"/>
      <c r="GF54" s="4"/>
      <c r="GG54" s="4"/>
      <c r="GH54" s="4"/>
      <c r="GI54" s="4"/>
      <c r="GJ54" s="4"/>
      <c r="GK54" s="4"/>
      <c r="GL54" s="4"/>
      <c r="GM54" s="4"/>
      <c r="GN54" s="4"/>
      <c r="GO54" s="4"/>
      <c r="GP54" s="4"/>
      <c r="GQ54" s="4"/>
      <c r="GR54" s="4"/>
      <c r="GS54" s="4"/>
      <c r="GT54" s="4"/>
      <c r="GU54" s="4"/>
      <c r="GV54" s="4"/>
      <c r="GW54" s="4"/>
      <c r="GX54" s="4"/>
      <c r="GY54" s="4"/>
      <c r="GZ54" s="4"/>
      <c r="HA54" s="4"/>
      <c r="HB54" s="4"/>
      <c r="HC54" s="4"/>
      <c r="HD54" s="4"/>
      <c r="HE54" s="4"/>
      <c r="HF54" s="4"/>
      <c r="HG54" s="4"/>
      <c r="HH54" s="4"/>
      <c r="HI54" s="4"/>
      <c r="HJ54" s="4"/>
      <c r="HK54" s="4"/>
      <c r="HL54" s="4"/>
      <c r="HM54" s="4"/>
      <c r="HN54" s="4"/>
      <c r="HO54" s="4"/>
      <c r="HP54" s="4"/>
      <c r="HQ54" s="4"/>
      <c r="HR54" s="4"/>
      <c r="HS54" s="4"/>
      <c r="HT54" s="4"/>
      <c r="HU54" s="4"/>
      <c r="HV54" s="4"/>
      <c r="HW54" s="4"/>
      <c r="HX54" s="4"/>
      <c r="HY54" s="4"/>
      <c r="HZ54" s="4"/>
      <c r="IA54" s="4"/>
      <c r="IB54" s="4"/>
      <c r="IC54" s="4"/>
      <c r="ID54" s="4"/>
      <c r="IE54" s="4"/>
      <c r="IF54" s="4"/>
      <c r="IG54" s="4"/>
      <c r="IH54" s="4"/>
      <c r="II54" s="4"/>
      <c r="IJ54" s="4"/>
      <c r="IK54" s="4"/>
      <c r="IL54" s="4"/>
      <c r="IM54" s="4"/>
      <c r="IN54" s="4"/>
      <c r="IO54" s="4"/>
      <c r="IP54" s="4"/>
      <c r="IQ54" s="4"/>
      <c r="IR54" s="4"/>
      <c r="IS54" s="4"/>
      <c r="IT54" s="4"/>
      <c r="IU54" s="4"/>
      <c r="IV54" s="4"/>
      <c r="IW54" s="4"/>
      <c r="IX54" s="4"/>
      <c r="IY54" s="4"/>
      <c r="IZ54" s="4"/>
      <c r="JA54" s="4"/>
      <c r="JB54" s="4"/>
      <c r="JC54" s="4"/>
      <c r="JD54" s="4"/>
      <c r="JE54" s="4"/>
      <c r="JF54" s="4"/>
      <c r="JG54" s="4"/>
      <c r="JH54" s="4"/>
      <c r="JI54" s="4"/>
      <c r="JJ54" s="4"/>
      <c r="JK54" s="4"/>
      <c r="JL54" s="4"/>
      <c r="JM54" s="4"/>
      <c r="JN54" s="4"/>
      <c r="JO54" s="4"/>
      <c r="JP54" s="4"/>
      <c r="JQ54" s="4"/>
      <c r="JR54" s="4"/>
      <c r="JS54" s="4"/>
      <c r="JT54" s="4"/>
      <c r="JU54" s="4"/>
      <c r="JV54" s="4"/>
      <c r="JW54" s="4"/>
      <c r="JX54" s="4"/>
      <c r="JY54" s="4"/>
      <c r="JZ54" s="4"/>
      <c r="KA54" s="4"/>
      <c r="KB54" s="4"/>
      <c r="KC54" s="4"/>
      <c r="KD54" s="4"/>
      <c r="KE54" s="4"/>
      <c r="KF54" s="4"/>
      <c r="KG54" s="4"/>
      <c r="KH54" s="4"/>
      <c r="KI54" s="4"/>
      <c r="KJ54" s="4"/>
      <c r="KK54" s="4"/>
      <c r="KL54" s="4"/>
      <c r="KM54" s="4"/>
      <c r="KN54" s="4"/>
      <c r="KO54" s="4"/>
      <c r="KP54" s="4"/>
      <c r="KQ54" s="4"/>
      <c r="KR54" s="4"/>
      <c r="KS54" s="4"/>
      <c r="KT54" s="4"/>
      <c r="KU54" s="4"/>
      <c r="KV54" s="4"/>
      <c r="KW54" s="4"/>
      <c r="KX54" s="4"/>
      <c r="KY54" s="4"/>
      <c r="KZ54" s="4"/>
      <c r="LA54" s="4"/>
      <c r="LB54" s="4"/>
      <c r="LC54" s="4"/>
      <c r="LD54" s="4"/>
      <c r="LE54" s="4"/>
      <c r="LF54" s="4"/>
      <c r="LG54" s="4"/>
      <c r="LH54" s="4"/>
      <c r="LI54" s="4"/>
      <c r="LJ54" s="4"/>
      <c r="LK54" s="4"/>
      <c r="LL54" s="4"/>
      <c r="LM54" s="4"/>
      <c r="LN54" s="4"/>
      <c r="LO54" s="4"/>
      <c r="LP54" s="4"/>
      <c r="LQ54" s="4"/>
      <c r="LR54" s="4"/>
      <c r="LS54" s="4"/>
      <c r="LT54" s="4"/>
      <c r="LU54" s="4"/>
      <c r="LV54" s="4"/>
      <c r="LW54" s="4"/>
      <c r="LX54" s="4"/>
      <c r="LY54" s="4"/>
      <c r="LZ54" s="4"/>
      <c r="MA54" s="4"/>
      <c r="MB54" s="4"/>
      <c r="MC54" s="4"/>
      <c r="MD54" s="4"/>
      <c r="ME54" s="4"/>
      <c r="MF54" s="4"/>
      <c r="MG54" s="4"/>
      <c r="MH54" s="4"/>
      <c r="MI54" s="4"/>
      <c r="MJ54" s="4"/>
      <c r="MK54" s="4"/>
      <c r="ML54" s="4"/>
      <c r="MM54" s="4"/>
      <c r="MN54" s="4"/>
      <c r="MO54" s="4"/>
      <c r="MP54" s="4"/>
      <c r="MQ54" s="4"/>
      <c r="MR54" s="4"/>
      <c r="MS54" s="4"/>
      <c r="MT54" s="4"/>
      <c r="MU54" s="4"/>
      <c r="MV54" s="4"/>
      <c r="MW54" s="4"/>
      <c r="MX54" s="4"/>
      <c r="MY54" s="4"/>
      <c r="MZ54" s="4"/>
      <c r="NA54" s="4"/>
      <c r="NB54" s="4"/>
      <c r="NC54" s="4"/>
      <c r="ND54" s="4"/>
      <c r="NE54" s="4"/>
      <c r="NF54" s="4"/>
      <c r="NG54" s="4"/>
      <c r="NH54" s="4"/>
      <c r="NI54" s="4"/>
      <c r="NJ54" s="4"/>
      <c r="NK54" s="4"/>
      <c r="NL54" s="4"/>
      <c r="NM54" s="4"/>
      <c r="NN54" s="4"/>
      <c r="NO54" s="4"/>
      <c r="NP54" s="4"/>
      <c r="NQ54" s="4"/>
      <c r="NR54" s="4"/>
      <c r="NS54" s="4"/>
      <c r="NT54" s="4"/>
      <c r="NU54" s="4"/>
      <c r="NV54" s="4"/>
      <c r="NW54" s="4"/>
      <c r="NX54" s="4"/>
      <c r="NY54" s="4"/>
      <c r="NZ54" s="4"/>
      <c r="OA54" s="4"/>
      <c r="OB54" s="4"/>
      <c r="OC54" s="4"/>
      <c r="OD54" s="4"/>
      <c r="OE54" s="4"/>
      <c r="OF54" s="4"/>
      <c r="OG54" s="4"/>
      <c r="OH54" s="4"/>
      <c r="OI54" s="4"/>
      <c r="OJ54" s="4"/>
      <c r="OK54" s="4"/>
      <c r="OL54" s="4"/>
      <c r="OM54" s="4"/>
      <c r="ON54" s="4"/>
      <c r="OO54" s="4"/>
      <c r="OP54" s="4"/>
      <c r="OQ54" s="4"/>
      <c r="OR54" s="4"/>
      <c r="OS54" s="4"/>
      <c r="OT54" s="4"/>
      <c r="OU54" s="4"/>
      <c r="OV54" s="4"/>
      <c r="OW54" s="4"/>
      <c r="OX54" s="4"/>
      <c r="OY54" s="4"/>
      <c r="OZ54" s="4"/>
      <c r="PA54" s="4"/>
      <c r="PB54" s="4"/>
      <c r="PC54" s="4"/>
      <c r="PD54" s="4"/>
      <c r="PE54" s="4"/>
      <c r="PF54" s="4"/>
      <c r="PG54" s="4"/>
      <c r="PH54" s="4"/>
      <c r="PI54" s="4"/>
      <c r="PJ54" s="4"/>
      <c r="PK54" s="4"/>
      <c r="PL54" s="4"/>
      <c r="PM54" s="4"/>
      <c r="PN54" s="4"/>
      <c r="PO54" s="4"/>
      <c r="PP54" s="4"/>
      <c r="PQ54" s="4"/>
      <c r="PR54" s="4"/>
      <c r="PS54" s="4"/>
      <c r="PT54" s="4"/>
      <c r="PU54" s="4"/>
      <c r="PV54" s="4"/>
      <c r="PW54" s="4"/>
      <c r="PX54" s="4"/>
      <c r="PY54" s="4"/>
      <c r="PZ54" s="4"/>
      <c r="QA54" s="4"/>
      <c r="QB54" s="4"/>
      <c r="QC54" s="4"/>
      <c r="QD54" s="4"/>
      <c r="QE54" s="4"/>
      <c r="QF54" s="4"/>
      <c r="QG54" s="4"/>
      <c r="QH54" s="4"/>
      <c r="QI54" s="4"/>
      <c r="QJ54" s="4"/>
      <c r="QK54" s="4"/>
      <c r="QL54" s="4"/>
      <c r="QM54" s="4"/>
      <c r="QN54" s="4"/>
      <c r="QO54" s="4"/>
      <c r="QP54" s="4"/>
      <c r="QQ54" s="4"/>
      <c r="QR54" s="4"/>
      <c r="QS54" s="4"/>
      <c r="QT54" s="4"/>
      <c r="QU54" s="4"/>
      <c r="QV54" s="4"/>
      <c r="QW54" s="4"/>
      <c r="QX54" s="4"/>
      <c r="QY54" s="4"/>
      <c r="QZ54" s="4"/>
      <c r="RA54" s="4"/>
      <c r="RB54" s="4"/>
      <c r="RC54" s="4"/>
      <c r="RD54" s="4"/>
      <c r="RE54" s="4"/>
      <c r="RF54" s="4"/>
      <c r="RG54" s="4"/>
      <c r="RH54" s="4"/>
      <c r="RI54" s="4"/>
      <c r="RJ54" s="4"/>
      <c r="RK54" s="4"/>
      <c r="RL54" s="4"/>
      <c r="RM54" s="4"/>
      <c r="RN54" s="4"/>
      <c r="RO54" s="4"/>
      <c r="RP54" s="4"/>
      <c r="RQ54" s="4"/>
      <c r="RR54" s="4"/>
      <c r="RS54" s="4"/>
      <c r="RT54" s="4"/>
      <c r="RU54" s="4"/>
      <c r="RV54" s="4"/>
      <c r="RW54" s="4"/>
      <c r="RX54" s="4"/>
      <c r="RY54" s="4"/>
      <c r="RZ54" s="4"/>
      <c r="SA54" s="4"/>
      <c r="SB54" s="4"/>
      <c r="SC54" s="4"/>
      <c r="SD54" s="4"/>
      <c r="SE54" s="4"/>
      <c r="SF54" s="4"/>
      <c r="SG54" s="4"/>
    </row>
    <row r="55" spans="1:501" ht="25.5" x14ac:dyDescent="0.25">
      <c r="A55" s="33" t="s">
        <v>48</v>
      </c>
      <c r="B55" s="34"/>
      <c r="C55" s="34"/>
      <c r="D55" s="34"/>
      <c r="E55" s="16"/>
      <c r="F55" s="16">
        <f t="shared" si="21"/>
        <v>0</v>
      </c>
      <c r="G55" s="16"/>
      <c r="H55" s="17"/>
      <c r="I55" s="17">
        <f t="shared" si="6"/>
        <v>0</v>
      </c>
      <c r="J55" s="16"/>
      <c r="K55" s="16"/>
      <c r="L55" s="16">
        <f t="shared" si="7"/>
        <v>0</v>
      </c>
      <c r="M55" s="16">
        <f t="shared" si="22"/>
        <v>0</v>
      </c>
      <c r="N55" s="118"/>
    </row>
    <row r="56" spans="1:501" ht="38.25" x14ac:dyDescent="0.25">
      <c r="A56" s="30" t="s">
        <v>49</v>
      </c>
      <c r="B56" s="16">
        <v>0</v>
      </c>
      <c r="C56" s="16">
        <v>2496</v>
      </c>
      <c r="D56" s="16">
        <v>2496</v>
      </c>
      <c r="E56" s="16">
        <v>0</v>
      </c>
      <c r="F56" s="16">
        <f t="shared" si="21"/>
        <v>0</v>
      </c>
      <c r="G56" s="16"/>
      <c r="H56" s="17"/>
      <c r="I56" s="17">
        <f t="shared" si="6"/>
        <v>0</v>
      </c>
      <c r="J56" s="16"/>
      <c r="K56" s="16"/>
      <c r="L56" s="16">
        <f t="shared" si="7"/>
        <v>0</v>
      </c>
      <c r="M56" s="16">
        <f t="shared" si="22"/>
        <v>2496</v>
      </c>
      <c r="N56" s="120"/>
    </row>
    <row r="57" spans="1:501" ht="15" x14ac:dyDescent="0.25">
      <c r="A57" s="33" t="s">
        <v>98</v>
      </c>
      <c r="B57" s="35"/>
      <c r="C57" s="35"/>
      <c r="D57" s="35"/>
      <c r="E57" s="16"/>
      <c r="F57" s="16">
        <f t="shared" si="21"/>
        <v>0</v>
      </c>
      <c r="G57" s="16"/>
      <c r="H57" s="145"/>
      <c r="I57" s="17">
        <f t="shared" si="6"/>
        <v>0</v>
      </c>
      <c r="J57" s="16"/>
      <c r="K57" s="16"/>
      <c r="L57" s="16">
        <f t="shared" si="7"/>
        <v>0</v>
      </c>
      <c r="M57" s="16">
        <f t="shared" si="22"/>
        <v>0</v>
      </c>
      <c r="N57" s="121"/>
    </row>
    <row r="58" spans="1:501" ht="15" x14ac:dyDescent="0.25">
      <c r="A58" s="33"/>
      <c r="B58" s="34"/>
      <c r="C58" s="34"/>
      <c r="D58" s="34"/>
      <c r="E58" s="16"/>
      <c r="F58" s="16">
        <f t="shared" si="21"/>
        <v>0</v>
      </c>
      <c r="G58" s="16"/>
      <c r="H58" s="17"/>
      <c r="I58" s="17">
        <f t="shared" si="6"/>
        <v>0</v>
      </c>
      <c r="J58" s="16"/>
      <c r="K58" s="16"/>
      <c r="L58" s="16">
        <f t="shared" si="7"/>
        <v>0</v>
      </c>
      <c r="M58" s="16">
        <f t="shared" si="22"/>
        <v>0</v>
      </c>
      <c r="N58" s="118"/>
    </row>
    <row r="59" spans="1:501" ht="25.5" x14ac:dyDescent="0.25">
      <c r="A59" s="33" t="s">
        <v>48</v>
      </c>
      <c r="B59" s="34"/>
      <c r="C59" s="34"/>
      <c r="D59" s="34"/>
      <c r="E59" s="16"/>
      <c r="F59" s="16">
        <f t="shared" si="21"/>
        <v>0</v>
      </c>
      <c r="G59" s="16"/>
      <c r="H59" s="17"/>
      <c r="I59" s="17">
        <f t="shared" si="6"/>
        <v>0</v>
      </c>
      <c r="J59" s="16"/>
      <c r="K59" s="16"/>
      <c r="L59" s="16">
        <f t="shared" si="7"/>
        <v>0</v>
      </c>
      <c r="M59" s="16">
        <f t="shared" si="22"/>
        <v>0</v>
      </c>
      <c r="N59" s="118"/>
    </row>
    <row r="60" spans="1:501" ht="63.75" x14ac:dyDescent="0.25">
      <c r="A60" s="30" t="s">
        <v>51</v>
      </c>
      <c r="B60" s="16"/>
      <c r="C60" s="16">
        <v>10000</v>
      </c>
      <c r="D60" s="16">
        <v>10000</v>
      </c>
      <c r="E60" s="16"/>
      <c r="F60" s="16">
        <f t="shared" si="21"/>
        <v>0</v>
      </c>
      <c r="G60" s="16"/>
      <c r="H60" s="17"/>
      <c r="I60" s="17">
        <f t="shared" si="6"/>
        <v>0</v>
      </c>
      <c r="J60" s="16"/>
      <c r="K60" s="16"/>
      <c r="L60" s="16">
        <f t="shared" si="7"/>
        <v>0</v>
      </c>
      <c r="M60" s="16">
        <f t="shared" si="22"/>
        <v>10000</v>
      </c>
      <c r="N60" s="120"/>
    </row>
    <row r="61" spans="1:501" ht="51" x14ac:dyDescent="0.25">
      <c r="A61" s="36" t="s">
        <v>52</v>
      </c>
      <c r="B61" s="37">
        <f>B62+B63+B64+B65</f>
        <v>574955.6</v>
      </c>
      <c r="C61" s="37">
        <f>C62+C63+C64+C65</f>
        <v>590154</v>
      </c>
      <c r="D61" s="37">
        <f>D62+D63+D64+D65</f>
        <v>590154</v>
      </c>
      <c r="E61" s="37">
        <f t="shared" ref="E61:K61" si="25">E62+E63+E64+E65</f>
        <v>409690.55</v>
      </c>
      <c r="F61" s="37">
        <f t="shared" si="21"/>
        <v>0</v>
      </c>
      <c r="G61" s="37">
        <f t="shared" si="25"/>
        <v>0</v>
      </c>
      <c r="H61" s="37">
        <f t="shared" si="25"/>
        <v>0</v>
      </c>
      <c r="I61" s="37">
        <f t="shared" si="6"/>
        <v>0</v>
      </c>
      <c r="J61" s="37">
        <f t="shared" si="25"/>
        <v>0</v>
      </c>
      <c r="K61" s="37">
        <f t="shared" si="25"/>
        <v>0</v>
      </c>
      <c r="L61" s="37">
        <f t="shared" si="7"/>
        <v>0</v>
      </c>
      <c r="M61" s="37">
        <f t="shared" si="22"/>
        <v>590154</v>
      </c>
      <c r="N61" s="128"/>
    </row>
    <row r="62" spans="1:501" ht="15" x14ac:dyDescent="0.25">
      <c r="A62" s="30" t="s">
        <v>44</v>
      </c>
      <c r="B62" s="34"/>
      <c r="C62" s="34"/>
      <c r="D62" s="34"/>
      <c r="E62" s="34"/>
      <c r="F62" s="34">
        <f t="shared" si="21"/>
        <v>0</v>
      </c>
      <c r="G62" s="34"/>
      <c r="H62" s="147"/>
      <c r="I62" s="147">
        <f t="shared" si="6"/>
        <v>0</v>
      </c>
      <c r="J62" s="34"/>
      <c r="K62" s="34"/>
      <c r="L62" s="34">
        <f t="shared" si="7"/>
        <v>0</v>
      </c>
      <c r="M62" s="34">
        <f t="shared" si="22"/>
        <v>0</v>
      </c>
      <c r="N62" s="120"/>
    </row>
    <row r="63" spans="1:501" ht="15" x14ac:dyDescent="0.25">
      <c r="A63" s="30" t="s">
        <v>45</v>
      </c>
      <c r="B63" s="34"/>
      <c r="C63" s="34"/>
      <c r="D63" s="34"/>
      <c r="E63" s="34"/>
      <c r="F63" s="34">
        <f t="shared" si="21"/>
        <v>0</v>
      </c>
      <c r="G63" s="34"/>
      <c r="H63" s="147"/>
      <c r="I63" s="147">
        <f t="shared" si="6"/>
        <v>0</v>
      </c>
      <c r="J63" s="34"/>
      <c r="K63" s="34"/>
      <c r="L63" s="34">
        <f t="shared" si="7"/>
        <v>0</v>
      </c>
      <c r="M63" s="34">
        <f t="shared" si="22"/>
        <v>0</v>
      </c>
      <c r="N63" s="120"/>
    </row>
    <row r="64" spans="1:501" ht="15" x14ac:dyDescent="0.25">
      <c r="A64" s="30" t="s">
        <v>46</v>
      </c>
      <c r="B64" s="34">
        <v>574955.6</v>
      </c>
      <c r="C64" s="34">
        <v>590154</v>
      </c>
      <c r="D64" s="34">
        <v>590154</v>
      </c>
      <c r="E64" s="34">
        <v>409690.55</v>
      </c>
      <c r="F64" s="34">
        <f t="shared" si="21"/>
        <v>0</v>
      </c>
      <c r="G64" s="34"/>
      <c r="H64" s="147"/>
      <c r="I64" s="147">
        <f t="shared" si="6"/>
        <v>0</v>
      </c>
      <c r="J64" s="34"/>
      <c r="K64" s="34"/>
      <c r="L64" s="34">
        <f t="shared" si="7"/>
        <v>0</v>
      </c>
      <c r="M64" s="34">
        <f t="shared" si="22"/>
        <v>590154</v>
      </c>
      <c r="N64" s="120"/>
    </row>
    <row r="65" spans="1:14" ht="25.5" x14ac:dyDescent="0.25">
      <c r="A65" s="30" t="s">
        <v>47</v>
      </c>
      <c r="B65" s="34"/>
      <c r="C65" s="34"/>
      <c r="D65" s="34"/>
      <c r="E65" s="34"/>
      <c r="F65" s="34">
        <f t="shared" si="21"/>
        <v>0</v>
      </c>
      <c r="G65" s="34"/>
      <c r="H65" s="147"/>
      <c r="I65" s="147">
        <f t="shared" si="6"/>
        <v>0</v>
      </c>
      <c r="J65" s="34"/>
      <c r="K65" s="34"/>
      <c r="L65" s="34">
        <f t="shared" si="7"/>
        <v>0</v>
      </c>
      <c r="M65" s="34">
        <f t="shared" si="22"/>
        <v>0</v>
      </c>
      <c r="N65" s="120"/>
    </row>
    <row r="66" spans="1:14" ht="25.5" x14ac:dyDescent="0.25">
      <c r="A66" s="33" t="s">
        <v>48</v>
      </c>
      <c r="B66" s="34"/>
      <c r="C66" s="34"/>
      <c r="D66" s="34"/>
      <c r="E66" s="35"/>
      <c r="F66" s="34">
        <f t="shared" si="21"/>
        <v>0</v>
      </c>
      <c r="G66" s="34"/>
      <c r="H66" s="147"/>
      <c r="I66" s="17">
        <f t="shared" si="6"/>
        <v>0</v>
      </c>
      <c r="J66" s="17"/>
      <c r="K66" s="17"/>
      <c r="L66" s="35">
        <f t="shared" si="7"/>
        <v>0</v>
      </c>
      <c r="M66" s="35">
        <f t="shared" si="22"/>
        <v>0</v>
      </c>
      <c r="N66" s="120"/>
    </row>
    <row r="67" spans="1:14" ht="48.75" customHeight="1" x14ac:dyDescent="0.25">
      <c r="A67" s="38" t="s">
        <v>53</v>
      </c>
      <c r="B67" s="29">
        <f>B68+B69+B70+B71+B72+B73+B74</f>
        <v>25112168.079999998</v>
      </c>
      <c r="C67" s="29">
        <f t="shared" ref="C67:K67" si="26">C68+C69+C70+C71+C72+C73+C74</f>
        <v>27061257</v>
      </c>
      <c r="D67" s="29">
        <f t="shared" ref="D67" si="27">D68+D69+D70+D71+D72+D73+D74</f>
        <v>27061257</v>
      </c>
      <c r="E67" s="29">
        <f t="shared" si="26"/>
        <v>16426776.77</v>
      </c>
      <c r="F67" s="29">
        <f t="shared" si="21"/>
        <v>290937.79000000004</v>
      </c>
      <c r="G67" s="29">
        <f t="shared" si="26"/>
        <v>290937.79000000004</v>
      </c>
      <c r="H67" s="29">
        <f t="shared" si="26"/>
        <v>0</v>
      </c>
      <c r="I67" s="29">
        <f t="shared" si="6"/>
        <v>0</v>
      </c>
      <c r="J67" s="29">
        <f t="shared" si="26"/>
        <v>0</v>
      </c>
      <c r="K67" s="29">
        <f t="shared" si="26"/>
        <v>0</v>
      </c>
      <c r="L67" s="29">
        <f t="shared" si="7"/>
        <v>290937.79000000004</v>
      </c>
      <c r="M67" s="29">
        <f t="shared" si="22"/>
        <v>27352194.789999999</v>
      </c>
      <c r="N67" s="175" t="s">
        <v>265</v>
      </c>
    </row>
    <row r="68" spans="1:14" ht="15" x14ac:dyDescent="0.25">
      <c r="A68" s="30" t="s">
        <v>54</v>
      </c>
      <c r="B68" s="16">
        <v>346959.76</v>
      </c>
      <c r="C68" s="16">
        <f>344484+5000</f>
        <v>349484</v>
      </c>
      <c r="D68" s="16">
        <f>344484+5000</f>
        <v>349484</v>
      </c>
      <c r="E68" s="35">
        <v>217743.56</v>
      </c>
      <c r="F68" s="16">
        <f t="shared" si="21"/>
        <v>0</v>
      </c>
      <c r="G68" s="16"/>
      <c r="H68" s="17"/>
      <c r="I68" s="17">
        <f t="shared" si="6"/>
        <v>0</v>
      </c>
      <c r="J68" s="16"/>
      <c r="K68" s="16"/>
      <c r="L68" s="16">
        <f t="shared" si="7"/>
        <v>0</v>
      </c>
      <c r="M68" s="16">
        <f t="shared" si="22"/>
        <v>349484</v>
      </c>
      <c r="N68" s="173"/>
    </row>
    <row r="69" spans="1:14" ht="76.5" customHeight="1" x14ac:dyDescent="0.25">
      <c r="A69" s="30" t="s">
        <v>55</v>
      </c>
      <c r="B69" s="16">
        <v>13491595.83</v>
      </c>
      <c r="C69" s="16">
        <v>14399240</v>
      </c>
      <c r="D69" s="16">
        <v>14399240</v>
      </c>
      <c r="E69" s="35">
        <v>8757603.8000000007</v>
      </c>
      <c r="F69" s="16">
        <f t="shared" si="21"/>
        <v>206277.79</v>
      </c>
      <c r="G69" s="16">
        <v>206277.79</v>
      </c>
      <c r="H69" s="17"/>
      <c r="I69" s="17">
        <f t="shared" si="6"/>
        <v>0</v>
      </c>
      <c r="J69" s="16"/>
      <c r="K69" s="16"/>
      <c r="L69" s="16">
        <f t="shared" si="7"/>
        <v>206277.79</v>
      </c>
      <c r="M69" s="16">
        <f t="shared" si="22"/>
        <v>14605517.789999999</v>
      </c>
      <c r="N69" s="175" t="s">
        <v>266</v>
      </c>
    </row>
    <row r="70" spans="1:14" ht="51" x14ac:dyDescent="0.25">
      <c r="A70" s="30" t="s">
        <v>219</v>
      </c>
      <c r="B70" s="16">
        <v>3496818.71</v>
      </c>
      <c r="C70" s="16">
        <v>3500000</v>
      </c>
      <c r="D70" s="16">
        <v>3500000</v>
      </c>
      <c r="E70" s="35">
        <v>2417584.5499999998</v>
      </c>
      <c r="F70" s="16">
        <f t="shared" si="21"/>
        <v>73683</v>
      </c>
      <c r="G70" s="16">
        <v>73683</v>
      </c>
      <c r="H70" s="17"/>
      <c r="I70" s="17">
        <f t="shared" si="6"/>
        <v>0</v>
      </c>
      <c r="J70" s="16"/>
      <c r="K70" s="16"/>
      <c r="L70" s="16">
        <f t="shared" si="7"/>
        <v>73683</v>
      </c>
      <c r="M70" s="16">
        <f t="shared" si="22"/>
        <v>3573683</v>
      </c>
      <c r="N70" s="175" t="s">
        <v>267</v>
      </c>
    </row>
    <row r="71" spans="1:14" ht="15" x14ac:dyDescent="0.25">
      <c r="A71" s="30" t="s">
        <v>57</v>
      </c>
      <c r="B71" s="16">
        <v>676291.87</v>
      </c>
      <c r="C71" s="16">
        <v>675744</v>
      </c>
      <c r="D71" s="16">
        <v>675744</v>
      </c>
      <c r="E71" s="35">
        <v>407530.16</v>
      </c>
      <c r="F71" s="16">
        <f t="shared" si="21"/>
        <v>0</v>
      </c>
      <c r="G71" s="16"/>
      <c r="H71" s="17"/>
      <c r="I71" s="17">
        <f t="shared" si="6"/>
        <v>0</v>
      </c>
      <c r="J71" s="17"/>
      <c r="K71" s="17"/>
      <c r="L71" s="16">
        <f t="shared" si="7"/>
        <v>0</v>
      </c>
      <c r="M71" s="16">
        <f t="shared" si="22"/>
        <v>675744</v>
      </c>
      <c r="N71" s="173"/>
    </row>
    <row r="72" spans="1:14" ht="15" x14ac:dyDescent="0.25">
      <c r="A72" s="30"/>
      <c r="B72" s="16"/>
      <c r="C72" s="16"/>
      <c r="D72" s="16"/>
      <c r="E72" s="35"/>
      <c r="F72" s="16">
        <f t="shared" si="21"/>
        <v>0</v>
      </c>
      <c r="G72" s="16"/>
      <c r="H72" s="17"/>
      <c r="I72" s="17">
        <f t="shared" si="6"/>
        <v>0</v>
      </c>
      <c r="J72" s="17"/>
      <c r="K72" s="17"/>
      <c r="L72" s="16">
        <f t="shared" si="7"/>
        <v>0</v>
      </c>
      <c r="M72" s="16">
        <f t="shared" si="22"/>
        <v>0</v>
      </c>
      <c r="N72" s="175"/>
    </row>
    <row r="73" spans="1:14" ht="51" x14ac:dyDescent="0.25">
      <c r="A73" s="30" t="s">
        <v>220</v>
      </c>
      <c r="B73" s="16">
        <v>982952.33</v>
      </c>
      <c r="C73" s="16">
        <v>1095616</v>
      </c>
      <c r="D73" s="16">
        <v>1095616</v>
      </c>
      <c r="E73" s="35">
        <v>494141.07</v>
      </c>
      <c r="F73" s="16">
        <f t="shared" si="21"/>
        <v>10977</v>
      </c>
      <c r="G73" s="16">
        <v>10977</v>
      </c>
      <c r="H73" s="17"/>
      <c r="I73" s="17">
        <f t="shared" ref="I73:I153" si="28">J73+K73</f>
        <v>0</v>
      </c>
      <c r="J73" s="17"/>
      <c r="K73" s="17"/>
      <c r="L73" s="16">
        <f t="shared" ref="L73:L153" si="29">I73+F73</f>
        <v>10977</v>
      </c>
      <c r="M73" s="16">
        <f t="shared" si="22"/>
        <v>1106593</v>
      </c>
      <c r="N73" s="175" t="s">
        <v>268</v>
      </c>
    </row>
    <row r="74" spans="1:14" ht="43.5" customHeight="1" x14ac:dyDescent="0.25">
      <c r="A74" s="30" t="s">
        <v>221</v>
      </c>
      <c r="B74" s="16">
        <v>6117549.5800000001</v>
      </c>
      <c r="C74" s="16">
        <v>7041173</v>
      </c>
      <c r="D74" s="16">
        <v>7041173</v>
      </c>
      <c r="E74" s="35">
        <v>4132173.63</v>
      </c>
      <c r="F74" s="16">
        <f t="shared" si="21"/>
        <v>0</v>
      </c>
      <c r="G74" s="16"/>
      <c r="H74" s="17"/>
      <c r="I74" s="17">
        <f t="shared" si="28"/>
        <v>0</v>
      </c>
      <c r="J74" s="16"/>
      <c r="K74" s="16"/>
      <c r="L74" s="16">
        <f t="shared" si="29"/>
        <v>0</v>
      </c>
      <c r="M74" s="16">
        <f t="shared" si="22"/>
        <v>7041173</v>
      </c>
      <c r="N74" s="169"/>
    </row>
    <row r="75" spans="1:14" ht="57.75" customHeight="1" x14ac:dyDescent="0.25">
      <c r="A75" s="33" t="s">
        <v>98</v>
      </c>
      <c r="B75" s="16">
        <f>B68+B69+B70+B71+B73</f>
        <v>18994618.5</v>
      </c>
      <c r="C75" s="16">
        <f>C68+C69+C70+C71+C73</f>
        <v>20020084</v>
      </c>
      <c r="D75" s="16">
        <f>D68+D69+D70+D71+D73</f>
        <v>20020084</v>
      </c>
      <c r="E75" s="16">
        <f t="shared" ref="E75:K75" si="30">E68+E69+E70+E71+E73</f>
        <v>12294603.140000001</v>
      </c>
      <c r="F75" s="16">
        <f t="shared" si="30"/>
        <v>290937.79000000004</v>
      </c>
      <c r="G75" s="16">
        <f t="shared" si="30"/>
        <v>290937.79000000004</v>
      </c>
      <c r="H75" s="16">
        <f t="shared" si="30"/>
        <v>0</v>
      </c>
      <c r="I75" s="16">
        <f t="shared" si="30"/>
        <v>0</v>
      </c>
      <c r="J75" s="16">
        <f t="shared" si="30"/>
        <v>0</v>
      </c>
      <c r="K75" s="16">
        <f t="shared" si="30"/>
        <v>0</v>
      </c>
      <c r="L75" s="16">
        <f t="shared" si="29"/>
        <v>290937.79000000004</v>
      </c>
      <c r="M75" s="16">
        <f>M68+M69+M70+M71+M72+M73</f>
        <v>20311021.789999999</v>
      </c>
      <c r="N75" s="175" t="s">
        <v>265</v>
      </c>
    </row>
    <row r="76" spans="1:14" ht="57.75" customHeight="1" x14ac:dyDescent="0.25">
      <c r="A76" s="33" t="s">
        <v>48</v>
      </c>
      <c r="B76" s="34">
        <v>1497373.85</v>
      </c>
      <c r="C76" s="34">
        <v>1224148</v>
      </c>
      <c r="D76" s="34">
        <v>1224148</v>
      </c>
      <c r="E76" s="34">
        <v>992574.89</v>
      </c>
      <c r="F76" s="34">
        <f t="shared" si="21"/>
        <v>290937.78999999998</v>
      </c>
      <c r="G76" s="34">
        <v>290937.78999999998</v>
      </c>
      <c r="H76" s="17"/>
      <c r="I76" s="17">
        <f t="shared" si="28"/>
        <v>0</v>
      </c>
      <c r="J76" s="34"/>
      <c r="K76" s="34"/>
      <c r="L76" s="34">
        <f t="shared" si="29"/>
        <v>290937.78999999998</v>
      </c>
      <c r="M76" s="34">
        <f t="shared" si="22"/>
        <v>1515085.79</v>
      </c>
      <c r="N76" s="175" t="s">
        <v>265</v>
      </c>
    </row>
    <row r="77" spans="1:14" ht="51" x14ac:dyDescent="0.25">
      <c r="A77" s="30" t="s">
        <v>58</v>
      </c>
      <c r="B77" s="35">
        <f t="shared" ref="B77:K77" si="31">B79+B80+B81+B82</f>
        <v>21627.4</v>
      </c>
      <c r="C77" s="35">
        <f t="shared" si="31"/>
        <v>80780</v>
      </c>
      <c r="D77" s="35">
        <f t="shared" ref="D77" si="32">D79+D80+D81+D82</f>
        <v>80780</v>
      </c>
      <c r="E77" s="35">
        <f t="shared" si="31"/>
        <v>47588.4</v>
      </c>
      <c r="F77" s="35">
        <f t="shared" si="21"/>
        <v>0</v>
      </c>
      <c r="G77" s="35">
        <f t="shared" si="31"/>
        <v>0</v>
      </c>
      <c r="H77" s="35">
        <f t="shared" si="31"/>
        <v>0</v>
      </c>
      <c r="I77" s="35">
        <f t="shared" si="28"/>
        <v>0</v>
      </c>
      <c r="J77" s="35">
        <f t="shared" si="31"/>
        <v>0</v>
      </c>
      <c r="K77" s="35">
        <f t="shared" si="31"/>
        <v>0</v>
      </c>
      <c r="L77" s="35">
        <f t="shared" si="29"/>
        <v>0</v>
      </c>
      <c r="M77" s="35">
        <f t="shared" si="22"/>
        <v>80780</v>
      </c>
      <c r="N77" s="118"/>
    </row>
    <row r="78" spans="1:14" ht="15" x14ac:dyDescent="0.25">
      <c r="A78" s="33" t="s">
        <v>59</v>
      </c>
      <c r="B78" s="16"/>
      <c r="C78" s="16"/>
      <c r="D78" s="16"/>
      <c r="E78" s="35"/>
      <c r="F78" s="16">
        <f t="shared" si="21"/>
        <v>0</v>
      </c>
      <c r="G78" s="16"/>
      <c r="H78" s="17"/>
      <c r="I78" s="17">
        <f t="shared" si="28"/>
        <v>0</v>
      </c>
      <c r="J78" s="16"/>
      <c r="K78" s="16"/>
      <c r="L78" s="35">
        <f t="shared" si="29"/>
        <v>0</v>
      </c>
      <c r="M78" s="35">
        <f t="shared" si="22"/>
        <v>0</v>
      </c>
      <c r="N78" s="118"/>
    </row>
    <row r="79" spans="1:14" ht="15" x14ac:dyDescent="0.25">
      <c r="A79" s="30" t="s">
        <v>60</v>
      </c>
      <c r="B79" s="16"/>
      <c r="C79" s="16"/>
      <c r="D79" s="16"/>
      <c r="E79" s="39">
        <v>0</v>
      </c>
      <c r="F79" s="16">
        <f t="shared" si="21"/>
        <v>0</v>
      </c>
      <c r="G79" s="20"/>
      <c r="H79" s="17"/>
      <c r="I79" s="17">
        <f t="shared" si="28"/>
        <v>0</v>
      </c>
      <c r="J79" s="16"/>
      <c r="K79" s="16"/>
      <c r="L79" s="16">
        <f t="shared" si="29"/>
        <v>0</v>
      </c>
      <c r="M79" s="16">
        <f t="shared" si="22"/>
        <v>0</v>
      </c>
      <c r="N79" s="118"/>
    </row>
    <row r="80" spans="1:14" ht="15" x14ac:dyDescent="0.25">
      <c r="A80" s="30" t="s">
        <v>254</v>
      </c>
      <c r="B80" s="16">
        <v>21627.4</v>
      </c>
      <c r="C80" s="16">
        <v>80780</v>
      </c>
      <c r="D80" s="16">
        <v>80780</v>
      </c>
      <c r="E80" s="39">
        <v>47588.4</v>
      </c>
      <c r="F80" s="16">
        <f t="shared" si="21"/>
        <v>0</v>
      </c>
      <c r="G80" s="20"/>
      <c r="H80" s="17"/>
      <c r="I80" s="17">
        <f t="shared" si="28"/>
        <v>0</v>
      </c>
      <c r="J80" s="16"/>
      <c r="K80" s="16"/>
      <c r="L80" s="16">
        <f t="shared" si="29"/>
        <v>0</v>
      </c>
      <c r="M80" s="16">
        <f t="shared" si="22"/>
        <v>80780</v>
      </c>
      <c r="N80" s="118"/>
    </row>
    <row r="81" spans="1:501" ht="25.5" x14ac:dyDescent="0.25">
      <c r="A81" s="30" t="s">
        <v>61</v>
      </c>
      <c r="B81" s="16"/>
      <c r="C81" s="16"/>
      <c r="D81" s="16"/>
      <c r="E81" s="39"/>
      <c r="F81" s="16">
        <f t="shared" si="21"/>
        <v>0</v>
      </c>
      <c r="G81" s="20"/>
      <c r="H81" s="17"/>
      <c r="I81" s="17">
        <f t="shared" si="28"/>
        <v>0</v>
      </c>
      <c r="J81" s="16"/>
      <c r="K81" s="16"/>
      <c r="L81" s="16">
        <f t="shared" si="29"/>
        <v>0</v>
      </c>
      <c r="M81" s="16">
        <f t="shared" si="22"/>
        <v>0</v>
      </c>
      <c r="N81" s="118"/>
    </row>
    <row r="82" spans="1:501" s="41" customFormat="1" ht="15" x14ac:dyDescent="0.25">
      <c r="A82" s="30"/>
      <c r="B82" s="16"/>
      <c r="C82" s="16"/>
      <c r="D82" s="16"/>
      <c r="E82" s="39"/>
      <c r="F82" s="16">
        <f t="shared" si="21"/>
        <v>0</v>
      </c>
      <c r="G82" s="20"/>
      <c r="H82" s="17"/>
      <c r="I82" s="17">
        <f t="shared" si="28"/>
        <v>0</v>
      </c>
      <c r="J82" s="16"/>
      <c r="K82" s="16"/>
      <c r="L82" s="35">
        <f t="shared" si="29"/>
        <v>0</v>
      </c>
      <c r="M82" s="35">
        <f t="shared" si="22"/>
        <v>0</v>
      </c>
      <c r="N82" s="118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0"/>
      <c r="AS82" s="40"/>
      <c r="AT82" s="40"/>
      <c r="AU82" s="40"/>
      <c r="AV82" s="40"/>
      <c r="AW82" s="40"/>
      <c r="AX82" s="40"/>
      <c r="AY82" s="40"/>
      <c r="AZ82" s="40"/>
      <c r="BA82" s="40"/>
      <c r="BB82" s="40"/>
      <c r="BC82" s="40"/>
      <c r="BD82" s="40"/>
      <c r="BE82" s="40"/>
      <c r="BF82" s="40"/>
      <c r="BG82" s="40"/>
      <c r="BH82" s="40"/>
      <c r="BI82" s="40"/>
      <c r="BJ82" s="40"/>
      <c r="BK82" s="40"/>
      <c r="BL82" s="40"/>
      <c r="BM82" s="40"/>
      <c r="BN82" s="40"/>
      <c r="BO82" s="40"/>
      <c r="BP82" s="40"/>
      <c r="BQ82" s="40"/>
      <c r="BR82" s="40"/>
      <c r="BS82" s="40"/>
      <c r="BT82" s="40"/>
      <c r="BU82" s="40"/>
      <c r="BV82" s="40"/>
      <c r="BW82" s="40"/>
      <c r="BX82" s="40"/>
      <c r="BY82" s="40"/>
      <c r="BZ82" s="40"/>
      <c r="CA82" s="40"/>
      <c r="CB82" s="40"/>
      <c r="CC82" s="40"/>
      <c r="CD82" s="40"/>
      <c r="CE82" s="40"/>
      <c r="CF82" s="40"/>
      <c r="CG82" s="40"/>
      <c r="CH82" s="40"/>
      <c r="CI82" s="40"/>
      <c r="CJ82" s="40"/>
      <c r="CK82" s="40"/>
      <c r="CL82" s="40"/>
      <c r="CM82" s="40"/>
      <c r="CN82" s="40"/>
      <c r="CO82" s="40"/>
      <c r="CP82" s="40"/>
      <c r="CQ82" s="40"/>
      <c r="CR82" s="40"/>
      <c r="CS82" s="40"/>
      <c r="CT82" s="40"/>
      <c r="CU82" s="40"/>
      <c r="CV82" s="40"/>
      <c r="CW82" s="40"/>
      <c r="CX82" s="40"/>
      <c r="CY82" s="40"/>
      <c r="CZ82" s="40"/>
      <c r="DA82" s="40"/>
      <c r="DB82" s="40"/>
      <c r="DC82" s="40"/>
      <c r="DD82" s="40"/>
      <c r="DE82" s="40"/>
      <c r="DF82" s="40"/>
      <c r="DG82" s="40"/>
      <c r="DH82" s="40"/>
      <c r="DI82" s="40"/>
      <c r="DJ82" s="40"/>
      <c r="DK82" s="40"/>
      <c r="DL82" s="40"/>
      <c r="DM82" s="40"/>
      <c r="DN82" s="40"/>
      <c r="DO82" s="40"/>
      <c r="DP82" s="40"/>
      <c r="DQ82" s="40"/>
      <c r="DR82" s="40"/>
      <c r="DS82" s="40"/>
      <c r="DT82" s="40"/>
      <c r="DU82" s="40"/>
      <c r="DV82" s="40"/>
      <c r="DW82" s="40"/>
      <c r="DX82" s="40"/>
      <c r="DY82" s="40"/>
      <c r="DZ82" s="40"/>
      <c r="EA82" s="40"/>
      <c r="EB82" s="40"/>
      <c r="EC82" s="40"/>
      <c r="ED82" s="40"/>
      <c r="EE82" s="40"/>
      <c r="EF82" s="40"/>
      <c r="EG82" s="40"/>
      <c r="EH82" s="40"/>
      <c r="EI82" s="40"/>
      <c r="EJ82" s="40"/>
      <c r="EK82" s="40"/>
      <c r="EL82" s="40"/>
      <c r="EM82" s="40"/>
      <c r="EN82" s="40"/>
      <c r="EO82" s="40"/>
      <c r="EP82" s="40"/>
      <c r="EQ82" s="40"/>
      <c r="ER82" s="40"/>
      <c r="ES82" s="40"/>
      <c r="ET82" s="40"/>
      <c r="EU82" s="40"/>
      <c r="EV82" s="40"/>
      <c r="EW82" s="40"/>
      <c r="EX82" s="40"/>
      <c r="EY82" s="40"/>
      <c r="EZ82" s="40"/>
      <c r="FA82" s="40"/>
      <c r="FB82" s="40"/>
      <c r="FC82" s="40"/>
      <c r="FD82" s="40"/>
      <c r="FE82" s="40"/>
      <c r="FF82" s="40"/>
      <c r="FG82" s="40"/>
      <c r="FH82" s="40"/>
      <c r="FI82" s="40"/>
      <c r="FJ82" s="40"/>
      <c r="FK82" s="40"/>
      <c r="FL82" s="40"/>
      <c r="FM82" s="40"/>
      <c r="FN82" s="40"/>
      <c r="FO82" s="40"/>
      <c r="FP82" s="40"/>
      <c r="FQ82" s="40"/>
      <c r="FR82" s="40"/>
      <c r="FS82" s="40"/>
      <c r="FT82" s="40"/>
      <c r="FU82" s="40"/>
      <c r="FV82" s="40"/>
      <c r="FW82" s="40"/>
      <c r="FX82" s="40"/>
      <c r="FY82" s="40"/>
      <c r="FZ82" s="40"/>
      <c r="GA82" s="40"/>
      <c r="GB82" s="40"/>
      <c r="GC82" s="40"/>
      <c r="GD82" s="40"/>
      <c r="GE82" s="40"/>
      <c r="GF82" s="40"/>
      <c r="GG82" s="40"/>
      <c r="GH82" s="40"/>
      <c r="GI82" s="40"/>
      <c r="GJ82" s="40"/>
      <c r="GK82" s="40"/>
      <c r="GL82" s="40"/>
      <c r="GM82" s="40"/>
      <c r="GN82" s="40"/>
      <c r="GO82" s="40"/>
      <c r="GP82" s="40"/>
      <c r="GQ82" s="40"/>
      <c r="GR82" s="40"/>
      <c r="GS82" s="40"/>
      <c r="GT82" s="40"/>
      <c r="GU82" s="40"/>
      <c r="GV82" s="40"/>
      <c r="GW82" s="40"/>
      <c r="GX82" s="40"/>
      <c r="GY82" s="40"/>
      <c r="GZ82" s="40"/>
      <c r="HA82" s="40"/>
      <c r="HB82" s="40"/>
      <c r="HC82" s="40"/>
      <c r="HD82" s="40"/>
      <c r="HE82" s="40"/>
      <c r="HF82" s="40"/>
      <c r="HG82" s="40"/>
      <c r="HH82" s="40"/>
      <c r="HI82" s="40"/>
      <c r="HJ82" s="40"/>
      <c r="HK82" s="40"/>
      <c r="HL82" s="40"/>
      <c r="HM82" s="40"/>
      <c r="HN82" s="40"/>
      <c r="HO82" s="40"/>
      <c r="HP82" s="40"/>
      <c r="HQ82" s="40"/>
      <c r="HR82" s="40"/>
      <c r="HS82" s="40"/>
      <c r="HT82" s="40"/>
      <c r="HU82" s="40"/>
      <c r="HV82" s="40"/>
      <c r="HW82" s="40"/>
      <c r="HX82" s="40"/>
      <c r="HY82" s="40"/>
      <c r="HZ82" s="40"/>
      <c r="IA82" s="40"/>
      <c r="IB82" s="40"/>
      <c r="IC82" s="40"/>
      <c r="ID82" s="40"/>
      <c r="IE82" s="40"/>
      <c r="IF82" s="40"/>
      <c r="IG82" s="40"/>
      <c r="IH82" s="40"/>
      <c r="II82" s="40"/>
      <c r="IJ82" s="40"/>
      <c r="IK82" s="40"/>
      <c r="IL82" s="40"/>
      <c r="IM82" s="40"/>
      <c r="IN82" s="40"/>
      <c r="IO82" s="40"/>
      <c r="IP82" s="40"/>
      <c r="IQ82" s="40"/>
      <c r="IR82" s="40"/>
      <c r="IS82" s="40"/>
      <c r="IT82" s="40"/>
      <c r="IU82" s="40"/>
      <c r="IV82" s="40"/>
      <c r="IW82" s="40"/>
      <c r="IX82" s="40"/>
      <c r="IY82" s="40"/>
      <c r="IZ82" s="40"/>
      <c r="JA82" s="40"/>
      <c r="JB82" s="40"/>
      <c r="JC82" s="40"/>
      <c r="JD82" s="40"/>
      <c r="JE82" s="40"/>
      <c r="JF82" s="40"/>
      <c r="JG82" s="40"/>
      <c r="JH82" s="40"/>
      <c r="JI82" s="40"/>
      <c r="JJ82" s="40"/>
      <c r="JK82" s="40"/>
      <c r="JL82" s="40"/>
      <c r="JM82" s="40"/>
      <c r="JN82" s="40"/>
      <c r="JO82" s="40"/>
      <c r="JP82" s="40"/>
      <c r="JQ82" s="40"/>
      <c r="JR82" s="40"/>
      <c r="JS82" s="40"/>
      <c r="JT82" s="40"/>
      <c r="JU82" s="40"/>
      <c r="JV82" s="40"/>
      <c r="JW82" s="40"/>
      <c r="JX82" s="40"/>
      <c r="JY82" s="40"/>
      <c r="JZ82" s="40"/>
      <c r="KA82" s="40"/>
      <c r="KB82" s="40"/>
      <c r="KC82" s="40"/>
      <c r="KD82" s="40"/>
      <c r="KE82" s="40"/>
      <c r="KF82" s="40"/>
      <c r="KG82" s="40"/>
      <c r="KH82" s="40"/>
      <c r="KI82" s="40"/>
      <c r="KJ82" s="40"/>
      <c r="KK82" s="40"/>
      <c r="KL82" s="40"/>
      <c r="KM82" s="40"/>
      <c r="KN82" s="40"/>
      <c r="KO82" s="40"/>
      <c r="KP82" s="40"/>
      <c r="KQ82" s="40"/>
      <c r="KR82" s="40"/>
      <c r="KS82" s="40"/>
      <c r="KT82" s="40"/>
      <c r="KU82" s="40"/>
      <c r="KV82" s="40"/>
      <c r="KW82" s="40"/>
      <c r="KX82" s="40"/>
      <c r="KY82" s="40"/>
      <c r="KZ82" s="40"/>
      <c r="LA82" s="40"/>
      <c r="LB82" s="40"/>
      <c r="LC82" s="40"/>
      <c r="LD82" s="40"/>
      <c r="LE82" s="40"/>
      <c r="LF82" s="40"/>
      <c r="LG82" s="40"/>
      <c r="LH82" s="40"/>
      <c r="LI82" s="40"/>
      <c r="LJ82" s="40"/>
      <c r="LK82" s="40"/>
      <c r="LL82" s="40"/>
      <c r="LM82" s="40"/>
      <c r="LN82" s="40"/>
      <c r="LO82" s="40"/>
      <c r="LP82" s="40"/>
      <c r="LQ82" s="40"/>
      <c r="LR82" s="40"/>
      <c r="LS82" s="40"/>
      <c r="LT82" s="40"/>
      <c r="LU82" s="40"/>
      <c r="LV82" s="40"/>
      <c r="LW82" s="40"/>
      <c r="LX82" s="40"/>
      <c r="LY82" s="40"/>
      <c r="LZ82" s="40"/>
      <c r="MA82" s="40"/>
      <c r="MB82" s="40"/>
      <c r="MC82" s="40"/>
      <c r="MD82" s="40"/>
      <c r="ME82" s="40"/>
      <c r="MF82" s="40"/>
      <c r="MG82" s="40"/>
      <c r="MH82" s="40"/>
      <c r="MI82" s="40"/>
      <c r="MJ82" s="40"/>
      <c r="MK82" s="40"/>
      <c r="ML82" s="40"/>
      <c r="MM82" s="40"/>
      <c r="MN82" s="40"/>
      <c r="MO82" s="40"/>
      <c r="MP82" s="40"/>
      <c r="MQ82" s="40"/>
      <c r="MR82" s="40"/>
      <c r="MS82" s="40"/>
      <c r="MT82" s="40"/>
      <c r="MU82" s="40"/>
      <c r="MV82" s="40"/>
      <c r="MW82" s="40"/>
      <c r="MX82" s="40"/>
      <c r="MY82" s="40"/>
      <c r="MZ82" s="40"/>
      <c r="NA82" s="40"/>
      <c r="NB82" s="40"/>
      <c r="NC82" s="40"/>
      <c r="ND82" s="40"/>
      <c r="NE82" s="40"/>
      <c r="NF82" s="40"/>
      <c r="NG82" s="40"/>
      <c r="NH82" s="40"/>
      <c r="NI82" s="40"/>
      <c r="NJ82" s="40"/>
      <c r="NK82" s="40"/>
      <c r="NL82" s="40"/>
      <c r="NM82" s="40"/>
      <c r="NN82" s="40"/>
      <c r="NO82" s="40"/>
      <c r="NP82" s="40"/>
      <c r="NQ82" s="40"/>
      <c r="NR82" s="40"/>
      <c r="NS82" s="40"/>
      <c r="NT82" s="40"/>
      <c r="NU82" s="40"/>
      <c r="NV82" s="40"/>
      <c r="NW82" s="40"/>
      <c r="NX82" s="40"/>
      <c r="NY82" s="40"/>
      <c r="NZ82" s="40"/>
      <c r="OA82" s="40"/>
      <c r="OB82" s="40"/>
      <c r="OC82" s="40"/>
      <c r="OD82" s="40"/>
      <c r="OE82" s="40"/>
      <c r="OF82" s="40"/>
      <c r="OG82" s="40"/>
      <c r="OH82" s="40"/>
      <c r="OI82" s="40"/>
      <c r="OJ82" s="40"/>
      <c r="OK82" s="40"/>
      <c r="OL82" s="40"/>
      <c r="OM82" s="40"/>
      <c r="ON82" s="40"/>
      <c r="OO82" s="40"/>
      <c r="OP82" s="40"/>
      <c r="OQ82" s="40"/>
      <c r="OR82" s="40"/>
      <c r="OS82" s="40"/>
      <c r="OT82" s="40"/>
      <c r="OU82" s="40"/>
      <c r="OV82" s="40"/>
      <c r="OW82" s="40"/>
      <c r="OX82" s="40"/>
      <c r="OY82" s="40"/>
      <c r="OZ82" s="40"/>
      <c r="PA82" s="40"/>
      <c r="PB82" s="40"/>
      <c r="PC82" s="40"/>
      <c r="PD82" s="40"/>
      <c r="PE82" s="40"/>
      <c r="PF82" s="40"/>
      <c r="PG82" s="40"/>
      <c r="PH82" s="40"/>
      <c r="PI82" s="40"/>
      <c r="PJ82" s="40"/>
      <c r="PK82" s="40"/>
      <c r="PL82" s="40"/>
      <c r="PM82" s="40"/>
      <c r="PN82" s="40"/>
      <c r="PO82" s="40"/>
      <c r="PP82" s="40"/>
      <c r="PQ82" s="40"/>
      <c r="PR82" s="40"/>
      <c r="PS82" s="40"/>
      <c r="PT82" s="40"/>
      <c r="PU82" s="40"/>
      <c r="PV82" s="40"/>
      <c r="PW82" s="40"/>
      <c r="PX82" s="40"/>
      <c r="PY82" s="40"/>
      <c r="PZ82" s="40"/>
      <c r="QA82" s="40"/>
      <c r="QB82" s="40"/>
      <c r="QC82" s="40"/>
      <c r="QD82" s="40"/>
      <c r="QE82" s="40"/>
      <c r="QF82" s="40"/>
      <c r="QG82" s="40"/>
      <c r="QH82" s="40"/>
      <c r="QI82" s="40"/>
      <c r="QJ82" s="40"/>
      <c r="QK82" s="40"/>
      <c r="QL82" s="40"/>
      <c r="QM82" s="40"/>
      <c r="QN82" s="40"/>
      <c r="QO82" s="40"/>
      <c r="QP82" s="40"/>
      <c r="QQ82" s="40"/>
      <c r="QR82" s="40"/>
      <c r="QS82" s="40"/>
      <c r="QT82" s="40"/>
      <c r="QU82" s="40"/>
      <c r="QV82" s="40"/>
      <c r="QW82" s="40"/>
      <c r="QX82" s="40"/>
      <c r="QY82" s="40"/>
      <c r="QZ82" s="40"/>
      <c r="RA82" s="40"/>
      <c r="RB82" s="40"/>
      <c r="RC82" s="40"/>
      <c r="RD82" s="40"/>
      <c r="RE82" s="40"/>
      <c r="RF82" s="40"/>
      <c r="RG82" s="40"/>
      <c r="RH82" s="40"/>
      <c r="RI82" s="40"/>
      <c r="RJ82" s="40"/>
      <c r="RK82" s="40"/>
      <c r="RL82" s="40"/>
      <c r="RM82" s="40"/>
      <c r="RN82" s="40"/>
      <c r="RO82" s="40"/>
      <c r="RP82" s="40"/>
      <c r="RQ82" s="40"/>
      <c r="RR82" s="40"/>
      <c r="RS82" s="40"/>
      <c r="RT82" s="40"/>
      <c r="RU82" s="40"/>
      <c r="RV82" s="40"/>
      <c r="RW82" s="40"/>
      <c r="RX82" s="40"/>
      <c r="RY82" s="40"/>
      <c r="RZ82" s="40"/>
      <c r="SA82" s="40"/>
      <c r="SB82" s="40"/>
      <c r="SC82" s="40"/>
      <c r="SD82" s="40"/>
      <c r="SE82" s="40"/>
      <c r="SF82" s="40"/>
      <c r="SG82" s="40"/>
    </row>
    <row r="83" spans="1:501" ht="15" x14ac:dyDescent="0.25">
      <c r="A83" s="33" t="s">
        <v>98</v>
      </c>
      <c r="B83" s="35">
        <f>SUM(B84:B90)</f>
        <v>15745.4</v>
      </c>
      <c r="C83" s="35">
        <f>C84+C85+C86+C87</f>
        <v>74540</v>
      </c>
      <c r="D83" s="35">
        <f>D84+D85+D86+D87</f>
        <v>74540</v>
      </c>
      <c r="E83" s="35">
        <f t="shared" ref="E83:K83" si="33">SUM(E84:E90)</f>
        <v>45538.400000000001</v>
      </c>
      <c r="F83" s="35">
        <f t="shared" si="21"/>
        <v>0</v>
      </c>
      <c r="G83" s="35">
        <f t="shared" si="33"/>
        <v>0</v>
      </c>
      <c r="H83" s="35">
        <f t="shared" si="33"/>
        <v>0</v>
      </c>
      <c r="I83" s="35">
        <f t="shared" si="28"/>
        <v>0</v>
      </c>
      <c r="J83" s="35">
        <f t="shared" si="33"/>
        <v>0</v>
      </c>
      <c r="K83" s="35">
        <f t="shared" si="33"/>
        <v>0</v>
      </c>
      <c r="L83" s="35">
        <f t="shared" si="29"/>
        <v>0</v>
      </c>
      <c r="M83" s="35">
        <f t="shared" si="22"/>
        <v>74540</v>
      </c>
      <c r="N83" s="121"/>
    </row>
    <row r="84" spans="1:501" s="4" customFormat="1" ht="15" x14ac:dyDescent="0.25">
      <c r="A84" s="30" t="s">
        <v>222</v>
      </c>
      <c r="B84" s="16">
        <v>6383</v>
      </c>
      <c r="C84" s="16">
        <v>6240</v>
      </c>
      <c r="D84" s="16">
        <v>6240</v>
      </c>
      <c r="E84" s="35">
        <v>4200</v>
      </c>
      <c r="F84" s="16">
        <f t="shared" si="21"/>
        <v>0</v>
      </c>
      <c r="G84" s="16"/>
      <c r="H84" s="17"/>
      <c r="I84" s="17">
        <f t="shared" si="28"/>
        <v>0</v>
      </c>
      <c r="J84" s="16"/>
      <c r="K84" s="16"/>
      <c r="L84" s="35">
        <f t="shared" si="29"/>
        <v>0</v>
      </c>
      <c r="M84" s="35">
        <f t="shared" si="22"/>
        <v>6240</v>
      </c>
      <c r="N84" s="118"/>
    </row>
    <row r="85" spans="1:501" s="4" customFormat="1" ht="15" x14ac:dyDescent="0.25">
      <c r="A85" s="30" t="s">
        <v>62</v>
      </c>
      <c r="B85" s="16">
        <v>0</v>
      </c>
      <c r="C85" s="16">
        <v>0</v>
      </c>
      <c r="D85" s="16">
        <v>0</v>
      </c>
      <c r="E85" s="35"/>
      <c r="F85" s="16">
        <f t="shared" si="21"/>
        <v>0</v>
      </c>
      <c r="G85" s="16"/>
      <c r="H85" s="17"/>
      <c r="I85" s="17">
        <f t="shared" si="28"/>
        <v>0</v>
      </c>
      <c r="J85" s="16"/>
      <c r="K85" s="16"/>
      <c r="L85" s="35">
        <f t="shared" si="29"/>
        <v>0</v>
      </c>
      <c r="M85" s="35">
        <f t="shared" si="22"/>
        <v>0</v>
      </c>
      <c r="N85" s="118"/>
    </row>
    <row r="86" spans="1:501" s="4" customFormat="1" ht="15" x14ac:dyDescent="0.25">
      <c r="A86" s="30" t="s">
        <v>63</v>
      </c>
      <c r="B86" s="16">
        <v>0</v>
      </c>
      <c r="C86" s="16">
        <v>2500</v>
      </c>
      <c r="D86" s="16">
        <v>2500</v>
      </c>
      <c r="E86" s="35">
        <v>0</v>
      </c>
      <c r="F86" s="16">
        <f t="shared" si="21"/>
        <v>0</v>
      </c>
      <c r="G86" s="16"/>
      <c r="H86" s="17"/>
      <c r="I86" s="17">
        <f t="shared" si="28"/>
        <v>0</v>
      </c>
      <c r="J86" s="16"/>
      <c r="K86" s="16"/>
      <c r="L86" s="35">
        <f t="shared" si="29"/>
        <v>0</v>
      </c>
      <c r="M86" s="35">
        <f t="shared" si="22"/>
        <v>2500</v>
      </c>
      <c r="N86" s="118"/>
    </row>
    <row r="87" spans="1:501" s="4" customFormat="1" ht="15" x14ac:dyDescent="0.25">
      <c r="A87" s="30" t="s">
        <v>64</v>
      </c>
      <c r="B87" s="16">
        <v>9362.4</v>
      </c>
      <c r="C87" s="16">
        <v>65800</v>
      </c>
      <c r="D87" s="16">
        <v>65800</v>
      </c>
      <c r="E87" s="35">
        <v>41338.400000000001</v>
      </c>
      <c r="F87" s="16">
        <f t="shared" si="21"/>
        <v>0</v>
      </c>
      <c r="G87" s="16"/>
      <c r="H87" s="17"/>
      <c r="I87" s="17">
        <f t="shared" si="28"/>
        <v>0</v>
      </c>
      <c r="J87" s="16"/>
      <c r="K87" s="16"/>
      <c r="L87" s="16">
        <f t="shared" si="29"/>
        <v>0</v>
      </c>
      <c r="M87" s="16">
        <f t="shared" si="22"/>
        <v>65800</v>
      </c>
      <c r="N87" s="118"/>
    </row>
    <row r="88" spans="1:501" s="4" customFormat="1" ht="15" x14ac:dyDescent="0.25">
      <c r="A88" s="30" t="s">
        <v>65</v>
      </c>
      <c r="B88" s="16"/>
      <c r="C88" s="16"/>
      <c r="D88" s="16"/>
      <c r="E88" s="35"/>
      <c r="F88" s="16">
        <f t="shared" si="21"/>
        <v>0</v>
      </c>
      <c r="G88" s="16"/>
      <c r="H88" s="17"/>
      <c r="I88" s="17">
        <f t="shared" si="28"/>
        <v>0</v>
      </c>
      <c r="J88" s="16"/>
      <c r="K88" s="16"/>
      <c r="L88" s="16">
        <f t="shared" si="29"/>
        <v>0</v>
      </c>
      <c r="M88" s="16">
        <f t="shared" si="22"/>
        <v>0</v>
      </c>
      <c r="N88" s="118"/>
    </row>
    <row r="89" spans="1:501" s="4" customFormat="1" ht="15" x14ac:dyDescent="0.25">
      <c r="A89" s="30" t="s">
        <v>66</v>
      </c>
      <c r="B89" s="16"/>
      <c r="C89" s="16"/>
      <c r="D89" s="16"/>
      <c r="E89" s="35"/>
      <c r="F89" s="16">
        <f t="shared" si="21"/>
        <v>0</v>
      </c>
      <c r="G89" s="16"/>
      <c r="H89" s="17"/>
      <c r="I89" s="17">
        <f t="shared" si="28"/>
        <v>0</v>
      </c>
      <c r="J89" s="16"/>
      <c r="K89" s="16"/>
      <c r="L89" s="35">
        <f t="shared" si="29"/>
        <v>0</v>
      </c>
      <c r="M89" s="35">
        <f t="shared" si="22"/>
        <v>0</v>
      </c>
      <c r="N89" s="118"/>
    </row>
    <row r="90" spans="1:501" s="4" customFormat="1" ht="15" x14ac:dyDescent="0.25">
      <c r="A90" s="30" t="s">
        <v>56</v>
      </c>
      <c r="B90" s="16"/>
      <c r="C90" s="16"/>
      <c r="D90" s="16"/>
      <c r="E90" s="35"/>
      <c r="F90" s="16">
        <f t="shared" si="21"/>
        <v>0</v>
      </c>
      <c r="G90" s="16"/>
      <c r="H90" s="17"/>
      <c r="I90" s="17">
        <f t="shared" si="28"/>
        <v>0</v>
      </c>
      <c r="J90" s="16"/>
      <c r="K90" s="16"/>
      <c r="L90" s="35">
        <f t="shared" si="29"/>
        <v>0</v>
      </c>
      <c r="M90" s="35">
        <f t="shared" si="22"/>
        <v>0</v>
      </c>
      <c r="N90" s="120"/>
    </row>
    <row r="91" spans="1:501" s="4" customFormat="1" ht="25.5" x14ac:dyDescent="0.25">
      <c r="A91" s="33" t="s">
        <v>48</v>
      </c>
      <c r="B91" s="34">
        <v>4428.3999999999996</v>
      </c>
      <c r="C91" s="34">
        <v>10000</v>
      </c>
      <c r="D91" s="34">
        <v>10000</v>
      </c>
      <c r="E91" s="35">
        <v>1138.4000000000001</v>
      </c>
      <c r="F91" s="16">
        <f t="shared" si="21"/>
        <v>0</v>
      </c>
      <c r="G91" s="16"/>
      <c r="H91" s="147"/>
      <c r="I91" s="17">
        <f t="shared" si="28"/>
        <v>0</v>
      </c>
      <c r="J91" s="34"/>
      <c r="K91" s="34"/>
      <c r="L91" s="35">
        <f t="shared" si="29"/>
        <v>0</v>
      </c>
      <c r="M91" s="35">
        <f t="shared" si="22"/>
        <v>10000</v>
      </c>
      <c r="N91" s="118"/>
    </row>
    <row r="92" spans="1:501" s="4" customFormat="1" ht="76.5" x14ac:dyDescent="0.25">
      <c r="A92" s="30" t="s">
        <v>67</v>
      </c>
      <c r="B92" s="35">
        <f>SUM(B93:B96)</f>
        <v>228300</v>
      </c>
      <c r="C92" s="35">
        <f t="shared" ref="C92:K92" si="34">SUM(C93:C96)</f>
        <v>221000</v>
      </c>
      <c r="D92" s="35">
        <f t="shared" ref="D92" si="35">SUM(D93:D96)</f>
        <v>221000</v>
      </c>
      <c r="E92" s="35">
        <f t="shared" si="34"/>
        <v>163800</v>
      </c>
      <c r="F92" s="35">
        <f t="shared" si="21"/>
        <v>0</v>
      </c>
      <c r="G92" s="35">
        <f t="shared" si="34"/>
        <v>0</v>
      </c>
      <c r="H92" s="35">
        <f t="shared" si="34"/>
        <v>0</v>
      </c>
      <c r="I92" s="35">
        <f t="shared" si="28"/>
        <v>0</v>
      </c>
      <c r="J92" s="35">
        <f t="shared" si="34"/>
        <v>0</v>
      </c>
      <c r="K92" s="35">
        <f t="shared" si="34"/>
        <v>0</v>
      </c>
      <c r="L92" s="35">
        <f t="shared" si="29"/>
        <v>0</v>
      </c>
      <c r="M92" s="35">
        <f t="shared" si="22"/>
        <v>221000</v>
      </c>
      <c r="N92" s="121"/>
    </row>
    <row r="93" spans="1:501" s="4" customFormat="1" ht="15" x14ac:dyDescent="0.25">
      <c r="A93" s="33" t="s">
        <v>59</v>
      </c>
      <c r="B93" s="16"/>
      <c r="C93" s="16"/>
      <c r="D93" s="16"/>
      <c r="E93" s="35"/>
      <c r="F93" s="16">
        <f t="shared" si="21"/>
        <v>0</v>
      </c>
      <c r="G93" s="16"/>
      <c r="H93" s="17"/>
      <c r="I93" s="17">
        <f t="shared" si="28"/>
        <v>0</v>
      </c>
      <c r="J93" s="16"/>
      <c r="K93" s="16"/>
      <c r="L93" s="16">
        <f t="shared" si="29"/>
        <v>0</v>
      </c>
      <c r="M93" s="16">
        <f t="shared" si="22"/>
        <v>0</v>
      </c>
      <c r="N93" s="118"/>
    </row>
    <row r="94" spans="1:501" s="4" customFormat="1" ht="43.5" customHeight="1" x14ac:dyDescent="0.25">
      <c r="A94" s="42" t="s">
        <v>225</v>
      </c>
      <c r="B94" s="16">
        <v>228300</v>
      </c>
      <c r="C94" s="16">
        <v>221000</v>
      </c>
      <c r="D94" s="16">
        <v>221000</v>
      </c>
      <c r="E94" s="16">
        <v>163800</v>
      </c>
      <c r="F94" s="16">
        <f t="shared" si="21"/>
        <v>0</v>
      </c>
      <c r="G94" s="16"/>
      <c r="H94" s="17"/>
      <c r="I94" s="17">
        <f t="shared" si="28"/>
        <v>0</v>
      </c>
      <c r="J94" s="16"/>
      <c r="K94" s="16"/>
      <c r="L94" s="16">
        <f t="shared" si="29"/>
        <v>0</v>
      </c>
      <c r="M94" s="16">
        <f t="shared" si="22"/>
        <v>221000</v>
      </c>
      <c r="N94" s="172"/>
    </row>
    <row r="95" spans="1:501" s="4" customFormat="1" ht="15" x14ac:dyDescent="0.25">
      <c r="A95" s="42"/>
      <c r="B95" s="16"/>
      <c r="C95" s="16"/>
      <c r="D95" s="16"/>
      <c r="E95" s="16"/>
      <c r="F95" s="16">
        <f t="shared" si="21"/>
        <v>0</v>
      </c>
      <c r="G95" s="16"/>
      <c r="H95" s="17"/>
      <c r="I95" s="17">
        <f t="shared" si="28"/>
        <v>0</v>
      </c>
      <c r="J95" s="16"/>
      <c r="K95" s="16"/>
      <c r="L95" s="16">
        <f t="shared" si="29"/>
        <v>0</v>
      </c>
      <c r="M95" s="16">
        <f t="shared" si="22"/>
        <v>0</v>
      </c>
      <c r="N95" s="118"/>
    </row>
    <row r="96" spans="1:501" s="4" customFormat="1" ht="15" x14ac:dyDescent="0.25">
      <c r="A96" s="33"/>
      <c r="B96" s="16"/>
      <c r="C96" s="16"/>
      <c r="D96" s="16"/>
      <c r="E96" s="16"/>
      <c r="F96" s="16">
        <f t="shared" si="21"/>
        <v>0</v>
      </c>
      <c r="G96" s="16"/>
      <c r="H96" s="17"/>
      <c r="I96" s="17">
        <f t="shared" si="28"/>
        <v>0</v>
      </c>
      <c r="J96" s="16"/>
      <c r="K96" s="16"/>
      <c r="L96" s="16">
        <f t="shared" si="29"/>
        <v>0</v>
      </c>
      <c r="M96" s="16">
        <f t="shared" si="22"/>
        <v>0</v>
      </c>
      <c r="N96" s="118"/>
    </row>
    <row r="97" spans="1:14" s="4" customFormat="1" ht="25.5" x14ac:dyDescent="0.25">
      <c r="A97" s="33" t="s">
        <v>48</v>
      </c>
      <c r="B97" s="16"/>
      <c r="C97" s="16"/>
      <c r="D97" s="16"/>
      <c r="E97" s="16"/>
      <c r="F97" s="16">
        <f t="shared" si="21"/>
        <v>0</v>
      </c>
      <c r="G97" s="16"/>
      <c r="H97" s="17"/>
      <c r="I97" s="17">
        <f t="shared" si="28"/>
        <v>0</v>
      </c>
      <c r="J97" s="16"/>
      <c r="K97" s="16"/>
      <c r="L97" s="16">
        <f t="shared" si="29"/>
        <v>0</v>
      </c>
      <c r="M97" s="16">
        <f t="shared" si="22"/>
        <v>0</v>
      </c>
      <c r="N97" s="118"/>
    </row>
    <row r="98" spans="1:14" s="4" customFormat="1" ht="15" x14ac:dyDescent="0.25">
      <c r="A98" s="33"/>
      <c r="B98" s="16"/>
      <c r="C98" s="16"/>
      <c r="D98" s="16"/>
      <c r="E98" s="16"/>
      <c r="F98" s="16">
        <f t="shared" si="21"/>
        <v>0</v>
      </c>
      <c r="G98" s="16"/>
      <c r="H98" s="17"/>
      <c r="I98" s="17">
        <f t="shared" si="28"/>
        <v>0</v>
      </c>
      <c r="J98" s="16"/>
      <c r="K98" s="16"/>
      <c r="L98" s="16">
        <f t="shared" si="29"/>
        <v>0</v>
      </c>
      <c r="M98" s="16">
        <f t="shared" si="22"/>
        <v>0</v>
      </c>
      <c r="N98" s="118"/>
    </row>
    <row r="99" spans="1:14" s="4" customFormat="1" ht="83.25" customHeight="1" x14ac:dyDescent="0.25">
      <c r="A99" s="43" t="s">
        <v>68</v>
      </c>
      <c r="B99" s="44">
        <f>SUM(B100:B106)</f>
        <v>7429982.9799999995</v>
      </c>
      <c r="C99" s="44">
        <f t="shared" ref="C99:K99" si="36">SUM(C100:C106)</f>
        <v>8079866.4500000002</v>
      </c>
      <c r="D99" s="44">
        <f t="shared" ref="D99" si="37">SUM(D100:D106)</f>
        <v>8079866.4500000002</v>
      </c>
      <c r="E99" s="44">
        <f t="shared" si="36"/>
        <v>4453406.68</v>
      </c>
      <c r="F99" s="44">
        <f t="shared" si="21"/>
        <v>87863.21</v>
      </c>
      <c r="G99" s="44">
        <f t="shared" si="36"/>
        <v>87863.21</v>
      </c>
      <c r="H99" s="44">
        <f t="shared" si="36"/>
        <v>0</v>
      </c>
      <c r="I99" s="44">
        <f t="shared" si="28"/>
        <v>0</v>
      </c>
      <c r="J99" s="44">
        <f t="shared" si="36"/>
        <v>0</v>
      </c>
      <c r="K99" s="44">
        <f t="shared" si="36"/>
        <v>0</v>
      </c>
      <c r="L99" s="44">
        <f t="shared" si="29"/>
        <v>87863.21</v>
      </c>
      <c r="M99" s="44">
        <f t="shared" si="22"/>
        <v>8167729.6600000001</v>
      </c>
      <c r="N99" s="175" t="s">
        <v>269</v>
      </c>
    </row>
    <row r="100" spans="1:14" s="4" customFormat="1" ht="15" x14ac:dyDescent="0.25">
      <c r="A100" s="30" t="s">
        <v>54</v>
      </c>
      <c r="B100" s="16">
        <v>100874.87</v>
      </c>
      <c r="C100" s="16">
        <v>104336</v>
      </c>
      <c r="D100" s="16">
        <v>104336</v>
      </c>
      <c r="E100" s="16">
        <v>64550.57</v>
      </c>
      <c r="F100" s="16">
        <f t="shared" si="21"/>
        <v>0</v>
      </c>
      <c r="G100" s="16"/>
      <c r="H100" s="17"/>
      <c r="I100" s="17">
        <f t="shared" si="28"/>
        <v>0</v>
      </c>
      <c r="J100" s="16"/>
      <c r="K100" s="16"/>
      <c r="L100" s="16">
        <f t="shared" si="29"/>
        <v>0</v>
      </c>
      <c r="M100" s="16">
        <f t="shared" si="22"/>
        <v>104336</v>
      </c>
      <c r="N100" s="118"/>
    </row>
    <row r="101" spans="1:14" s="4" customFormat="1" ht="51" customHeight="1" x14ac:dyDescent="0.25">
      <c r="A101" s="30" t="s">
        <v>55</v>
      </c>
      <c r="B101" s="16">
        <v>4003562.75</v>
      </c>
      <c r="C101" s="16">
        <f>3494820+368895+437744.45</f>
        <v>4301459.45</v>
      </c>
      <c r="D101" s="16">
        <f>3494820+368895+437744.45</f>
        <v>4301459.45</v>
      </c>
      <c r="E101" s="16">
        <v>2315467.81</v>
      </c>
      <c r="F101" s="16">
        <f t="shared" si="21"/>
        <v>62295.89</v>
      </c>
      <c r="G101" s="16">
        <v>62295.89</v>
      </c>
      <c r="H101" s="17"/>
      <c r="I101" s="17">
        <f t="shared" si="28"/>
        <v>0</v>
      </c>
      <c r="J101" s="16"/>
      <c r="K101" s="16"/>
      <c r="L101" s="16">
        <f t="shared" si="29"/>
        <v>62295.89</v>
      </c>
      <c r="M101" s="16">
        <f t="shared" si="22"/>
        <v>4363755.34</v>
      </c>
      <c r="N101" s="175" t="s">
        <v>270</v>
      </c>
    </row>
    <row r="102" spans="1:14" s="4" customFormat="1" ht="51" x14ac:dyDescent="0.25">
      <c r="A102" s="30" t="s">
        <v>219</v>
      </c>
      <c r="B102" s="16">
        <v>1026877.43</v>
      </c>
      <c r="C102" s="16">
        <v>1045000</v>
      </c>
      <c r="D102" s="16">
        <v>1045000</v>
      </c>
      <c r="E102" s="16">
        <v>620619.48</v>
      </c>
      <c r="F102" s="16">
        <f t="shared" si="21"/>
        <v>22252.27</v>
      </c>
      <c r="G102" s="16">
        <v>22252.27</v>
      </c>
      <c r="H102" s="17"/>
      <c r="I102" s="17">
        <f t="shared" si="28"/>
        <v>0</v>
      </c>
      <c r="J102" s="16"/>
      <c r="K102" s="16"/>
      <c r="L102" s="16">
        <f t="shared" si="29"/>
        <v>22252.27</v>
      </c>
      <c r="M102" s="16">
        <f t="shared" si="22"/>
        <v>1067252.27</v>
      </c>
      <c r="N102" s="175" t="s">
        <v>271</v>
      </c>
    </row>
    <row r="103" spans="1:14" s="4" customFormat="1" ht="15" x14ac:dyDescent="0.25">
      <c r="A103" s="30" t="s">
        <v>57</v>
      </c>
      <c r="B103" s="16">
        <v>200939.14</v>
      </c>
      <c r="C103" s="16">
        <v>202867</v>
      </c>
      <c r="D103" s="16">
        <v>202867</v>
      </c>
      <c r="E103" s="16">
        <v>123552.1</v>
      </c>
      <c r="F103" s="16">
        <f t="shared" si="21"/>
        <v>0</v>
      </c>
      <c r="G103" s="16"/>
      <c r="H103" s="17"/>
      <c r="I103" s="17">
        <f t="shared" si="28"/>
        <v>0</v>
      </c>
      <c r="J103" s="16"/>
      <c r="K103" s="16"/>
      <c r="L103" s="16">
        <f t="shared" si="29"/>
        <v>0</v>
      </c>
      <c r="M103" s="16">
        <f t="shared" si="22"/>
        <v>202867</v>
      </c>
      <c r="N103" s="118"/>
    </row>
    <row r="104" spans="1:14" s="4" customFormat="1" ht="15" x14ac:dyDescent="0.25">
      <c r="A104" s="30"/>
      <c r="B104" s="16"/>
      <c r="C104" s="16"/>
      <c r="D104" s="16"/>
      <c r="E104" s="16"/>
      <c r="F104" s="16">
        <f t="shared" si="21"/>
        <v>0</v>
      </c>
      <c r="G104" s="16"/>
      <c r="H104" s="17"/>
      <c r="I104" s="17">
        <f t="shared" si="28"/>
        <v>0</v>
      </c>
      <c r="J104" s="16"/>
      <c r="K104" s="16"/>
      <c r="L104" s="16">
        <f t="shared" si="29"/>
        <v>0</v>
      </c>
      <c r="M104" s="16">
        <f t="shared" si="22"/>
        <v>0</v>
      </c>
      <c r="N104" s="120"/>
    </row>
    <row r="105" spans="1:14" s="4" customFormat="1" ht="51" x14ac:dyDescent="0.25">
      <c r="A105" s="30" t="s">
        <v>220</v>
      </c>
      <c r="B105" s="16">
        <v>293229.61</v>
      </c>
      <c r="C105" s="16">
        <v>327252</v>
      </c>
      <c r="D105" s="16">
        <v>327252</v>
      </c>
      <c r="E105" s="16">
        <v>140077.84</v>
      </c>
      <c r="F105" s="16">
        <f t="shared" si="21"/>
        <v>3315.05</v>
      </c>
      <c r="G105" s="16">
        <v>3315.05</v>
      </c>
      <c r="H105" s="17"/>
      <c r="I105" s="17">
        <f t="shared" si="28"/>
        <v>0</v>
      </c>
      <c r="J105" s="16"/>
      <c r="K105" s="16"/>
      <c r="L105" s="16">
        <f t="shared" si="29"/>
        <v>3315.05</v>
      </c>
      <c r="M105" s="16">
        <f t="shared" si="22"/>
        <v>330567.05</v>
      </c>
      <c r="N105" s="175" t="s">
        <v>272</v>
      </c>
    </row>
    <row r="106" spans="1:14" s="4" customFormat="1" ht="25.5" x14ac:dyDescent="0.25">
      <c r="A106" s="30" t="s">
        <v>221</v>
      </c>
      <c r="B106" s="16">
        <v>1804499.18</v>
      </c>
      <c r="C106" s="16">
        <v>2098952</v>
      </c>
      <c r="D106" s="16">
        <v>2098952</v>
      </c>
      <c r="E106" s="16">
        <v>1189138.8799999999</v>
      </c>
      <c r="F106" s="16">
        <f t="shared" si="21"/>
        <v>0</v>
      </c>
      <c r="G106" s="16"/>
      <c r="H106" s="17"/>
      <c r="I106" s="17">
        <f t="shared" si="28"/>
        <v>0</v>
      </c>
      <c r="J106" s="16"/>
      <c r="K106" s="16"/>
      <c r="L106" s="16">
        <f t="shared" si="29"/>
        <v>0</v>
      </c>
      <c r="M106" s="16">
        <f t="shared" si="22"/>
        <v>2098952</v>
      </c>
      <c r="N106" s="120"/>
    </row>
    <row r="107" spans="1:14" s="4" customFormat="1" ht="71.25" customHeight="1" x14ac:dyDescent="0.25">
      <c r="A107" s="33" t="s">
        <v>98</v>
      </c>
      <c r="B107" s="16">
        <f>B100+B101+B102+B103+B105</f>
        <v>5625483.7999999998</v>
      </c>
      <c r="C107" s="16">
        <f t="shared" ref="C107:M107" si="38">C100+C101+C102+C103+C105</f>
        <v>5980914.4500000002</v>
      </c>
      <c r="D107" s="16">
        <f t="shared" ref="D107" si="39">D100+D101+D102+D103+D105</f>
        <v>5980914.4500000002</v>
      </c>
      <c r="E107" s="16">
        <f t="shared" si="38"/>
        <v>3264267.8</v>
      </c>
      <c r="F107" s="16">
        <f t="shared" si="38"/>
        <v>87863.21</v>
      </c>
      <c r="G107" s="16">
        <f t="shared" si="38"/>
        <v>87863.21</v>
      </c>
      <c r="H107" s="16">
        <f t="shared" si="38"/>
        <v>0</v>
      </c>
      <c r="I107" s="16">
        <f t="shared" si="38"/>
        <v>0</v>
      </c>
      <c r="J107" s="16">
        <f t="shared" si="38"/>
        <v>0</v>
      </c>
      <c r="K107" s="16">
        <f t="shared" si="38"/>
        <v>0</v>
      </c>
      <c r="L107" s="16">
        <f t="shared" si="38"/>
        <v>87863.21</v>
      </c>
      <c r="M107" s="16">
        <f t="shared" si="38"/>
        <v>6068777.6599999992</v>
      </c>
      <c r="N107" s="175" t="s">
        <v>273</v>
      </c>
    </row>
    <row r="108" spans="1:14" s="4" customFormat="1" ht="66" customHeight="1" x14ac:dyDescent="0.25">
      <c r="A108" s="33" t="s">
        <v>48</v>
      </c>
      <c r="B108" s="34">
        <v>448092.78</v>
      </c>
      <c r="C108" s="16">
        <v>366069.58</v>
      </c>
      <c r="D108" s="16">
        <v>366069.58</v>
      </c>
      <c r="E108" s="20">
        <v>267636.65000000002</v>
      </c>
      <c r="F108" s="16">
        <f t="shared" si="21"/>
        <v>87863.21</v>
      </c>
      <c r="G108" s="16">
        <v>87863.21</v>
      </c>
      <c r="H108" s="17"/>
      <c r="I108" s="17">
        <f t="shared" si="28"/>
        <v>0</v>
      </c>
      <c r="J108" s="16"/>
      <c r="K108" s="16"/>
      <c r="L108" s="16">
        <f t="shared" si="29"/>
        <v>87863.21</v>
      </c>
      <c r="M108" s="16">
        <f t="shared" si="22"/>
        <v>453932.79000000004</v>
      </c>
      <c r="N108" s="175" t="s">
        <v>273</v>
      </c>
    </row>
    <row r="109" spans="1:14" s="4" customFormat="1" ht="15" x14ac:dyDescent="0.2">
      <c r="A109" s="177"/>
      <c r="B109" s="16"/>
      <c r="C109" s="16"/>
      <c r="D109" s="16"/>
      <c r="E109" s="16"/>
      <c r="F109" s="16">
        <f t="shared" si="21"/>
        <v>0</v>
      </c>
      <c r="G109" s="16"/>
      <c r="H109" s="17"/>
      <c r="I109" s="17">
        <f t="shared" si="28"/>
        <v>0</v>
      </c>
      <c r="J109" s="16"/>
      <c r="K109" s="16"/>
      <c r="L109" s="16">
        <f t="shared" si="29"/>
        <v>0</v>
      </c>
      <c r="M109" s="16">
        <f t="shared" si="22"/>
        <v>0</v>
      </c>
      <c r="N109" s="118"/>
    </row>
    <row r="110" spans="1:14" s="4" customFormat="1" ht="25.5" x14ac:dyDescent="0.25">
      <c r="A110" s="30" t="s">
        <v>69</v>
      </c>
      <c r="B110" s="16"/>
      <c r="C110" s="16"/>
      <c r="D110" s="16"/>
      <c r="E110" s="16"/>
      <c r="F110" s="16">
        <f t="shared" si="21"/>
        <v>0</v>
      </c>
      <c r="G110" s="16"/>
      <c r="H110" s="17"/>
      <c r="I110" s="17">
        <f t="shared" si="28"/>
        <v>0</v>
      </c>
      <c r="J110" s="16"/>
      <c r="K110" s="16"/>
      <c r="L110" s="16">
        <f t="shared" si="29"/>
        <v>0</v>
      </c>
      <c r="M110" s="16">
        <f t="shared" si="22"/>
        <v>0</v>
      </c>
      <c r="N110" s="118"/>
    </row>
    <row r="111" spans="1:14" s="4" customFormat="1" ht="38.25" x14ac:dyDescent="0.25">
      <c r="A111" s="30" t="s">
        <v>70</v>
      </c>
      <c r="B111" s="16"/>
      <c r="C111" s="16"/>
      <c r="D111" s="16"/>
      <c r="E111" s="16"/>
      <c r="F111" s="16">
        <f t="shared" si="21"/>
        <v>0</v>
      </c>
      <c r="G111" s="16"/>
      <c r="H111" s="17"/>
      <c r="I111" s="17">
        <f t="shared" si="28"/>
        <v>0</v>
      </c>
      <c r="J111" s="16"/>
      <c r="K111" s="16"/>
      <c r="L111" s="16">
        <f t="shared" si="29"/>
        <v>0</v>
      </c>
      <c r="M111" s="16">
        <f t="shared" si="22"/>
        <v>0</v>
      </c>
      <c r="N111" s="118"/>
    </row>
    <row r="112" spans="1:14" s="4" customFormat="1" ht="25.5" x14ac:dyDescent="0.25">
      <c r="A112" s="33" t="s">
        <v>48</v>
      </c>
      <c r="B112" s="16"/>
      <c r="C112" s="16"/>
      <c r="D112" s="16"/>
      <c r="E112" s="16"/>
      <c r="F112" s="16">
        <f t="shared" si="21"/>
        <v>0</v>
      </c>
      <c r="G112" s="16"/>
      <c r="H112" s="17"/>
      <c r="I112" s="17">
        <f t="shared" si="28"/>
        <v>0</v>
      </c>
      <c r="J112" s="16"/>
      <c r="K112" s="16"/>
      <c r="L112" s="16">
        <f t="shared" si="29"/>
        <v>0</v>
      </c>
      <c r="M112" s="16">
        <f t="shared" si="22"/>
        <v>0</v>
      </c>
      <c r="N112" s="118"/>
    </row>
    <row r="113" spans="1:14" s="4" customFormat="1" ht="63.75" x14ac:dyDescent="0.25">
      <c r="A113" s="30" t="s">
        <v>71</v>
      </c>
      <c r="B113" s="16">
        <f>B115+B117+B118</f>
        <v>0</v>
      </c>
      <c r="C113" s="16">
        <f t="shared" ref="C113:H113" si="40">C115+C117+C118</f>
        <v>526315.79</v>
      </c>
      <c r="D113" s="16">
        <f>D116+D115</f>
        <v>109447195.79000001</v>
      </c>
      <c r="E113" s="16">
        <f>E115+E117+E118+E116</f>
        <v>74000000</v>
      </c>
      <c r="F113" s="16">
        <f t="shared" ref="F113:F195" si="41">G113+H113</f>
        <v>0</v>
      </c>
      <c r="G113" s="16">
        <f t="shared" si="40"/>
        <v>0</v>
      </c>
      <c r="H113" s="16">
        <f t="shared" si="40"/>
        <v>0</v>
      </c>
      <c r="I113" s="16">
        <f t="shared" si="28"/>
        <v>-9745679.9499999993</v>
      </c>
      <c r="J113" s="16">
        <f>J116</f>
        <v>-9550766.3499999996</v>
      </c>
      <c r="K113" s="16">
        <f>K116</f>
        <v>-194913.6</v>
      </c>
      <c r="L113" s="16">
        <f t="shared" si="29"/>
        <v>-9745679.9499999993</v>
      </c>
      <c r="M113" s="16">
        <f t="shared" ref="M113:M195" si="42">D113+L113</f>
        <v>99701515.840000004</v>
      </c>
      <c r="N113" s="178" t="s">
        <v>274</v>
      </c>
    </row>
    <row r="114" spans="1:14" s="4" customFormat="1" ht="15" x14ac:dyDescent="0.25">
      <c r="A114" s="33" t="s">
        <v>59</v>
      </c>
      <c r="B114" s="16"/>
      <c r="C114" s="16"/>
      <c r="D114" s="16"/>
      <c r="E114" s="16"/>
      <c r="F114" s="16">
        <f t="shared" si="41"/>
        <v>0</v>
      </c>
      <c r="G114" s="16"/>
      <c r="H114" s="17"/>
      <c r="I114" s="17">
        <f t="shared" si="28"/>
        <v>0</v>
      </c>
      <c r="J114" s="16"/>
      <c r="K114" s="16"/>
      <c r="L114" s="16">
        <f t="shared" si="29"/>
        <v>0</v>
      </c>
      <c r="M114" s="16">
        <f t="shared" si="42"/>
        <v>0</v>
      </c>
      <c r="N114" s="186"/>
    </row>
    <row r="115" spans="1:14" s="4" customFormat="1" ht="38.25" x14ac:dyDescent="0.25">
      <c r="A115" s="30" t="s">
        <v>72</v>
      </c>
      <c r="B115" s="16">
        <v>0</v>
      </c>
      <c r="C115" s="16">
        <v>526315.79</v>
      </c>
      <c r="D115" s="16">
        <v>526315.79</v>
      </c>
      <c r="E115" s="16">
        <v>0</v>
      </c>
      <c r="F115" s="16">
        <f t="shared" si="41"/>
        <v>0</v>
      </c>
      <c r="G115" s="16"/>
      <c r="H115" s="17"/>
      <c r="I115" s="17">
        <f t="shared" si="28"/>
        <v>0</v>
      </c>
      <c r="J115" s="16"/>
      <c r="K115" s="16"/>
      <c r="L115" s="16">
        <f t="shared" si="29"/>
        <v>0</v>
      </c>
      <c r="M115" s="16">
        <f t="shared" si="42"/>
        <v>526315.79</v>
      </c>
      <c r="N115" s="186"/>
    </row>
    <row r="116" spans="1:14" s="4" customFormat="1" ht="74.25" customHeight="1" x14ac:dyDescent="0.25">
      <c r="A116" s="30" t="s">
        <v>262</v>
      </c>
      <c r="B116" s="16"/>
      <c r="C116" s="16"/>
      <c r="D116" s="16">
        <v>108920880</v>
      </c>
      <c r="E116" s="16">
        <v>74000000</v>
      </c>
      <c r="F116" s="16"/>
      <c r="G116" s="16"/>
      <c r="H116" s="17"/>
      <c r="I116" s="17">
        <f t="shared" si="28"/>
        <v>-9745679.9499999993</v>
      </c>
      <c r="J116" s="16">
        <v>-9550766.3499999996</v>
      </c>
      <c r="K116" s="16">
        <v>-194913.6</v>
      </c>
      <c r="L116" s="16">
        <f t="shared" si="29"/>
        <v>-9745679.9499999993</v>
      </c>
      <c r="M116" s="16">
        <f t="shared" si="42"/>
        <v>99175200.049999997</v>
      </c>
      <c r="N116" s="173" t="s">
        <v>275</v>
      </c>
    </row>
    <row r="117" spans="1:14" s="4" customFormat="1" ht="15" x14ac:dyDescent="0.25">
      <c r="A117" s="30" t="s">
        <v>73</v>
      </c>
      <c r="B117" s="16"/>
      <c r="C117" s="16"/>
      <c r="D117" s="16"/>
      <c r="E117" s="16"/>
      <c r="F117" s="16">
        <f t="shared" si="41"/>
        <v>0</v>
      </c>
      <c r="G117" s="16"/>
      <c r="H117" s="17"/>
      <c r="I117" s="17">
        <f t="shared" si="28"/>
        <v>0</v>
      </c>
      <c r="J117" s="16"/>
      <c r="K117" s="16"/>
      <c r="L117" s="16">
        <f t="shared" si="29"/>
        <v>0</v>
      </c>
      <c r="M117" s="16">
        <f t="shared" si="42"/>
        <v>0</v>
      </c>
      <c r="N117" s="120"/>
    </row>
    <row r="118" spans="1:14" s="4" customFormat="1" ht="25.5" x14ac:dyDescent="0.25">
      <c r="A118" s="30" t="s">
        <v>74</v>
      </c>
      <c r="B118" s="16"/>
      <c r="C118" s="16"/>
      <c r="D118" s="16"/>
      <c r="E118" s="16"/>
      <c r="F118" s="16">
        <f t="shared" si="41"/>
        <v>0</v>
      </c>
      <c r="G118" s="16"/>
      <c r="H118" s="17"/>
      <c r="I118" s="17">
        <f t="shared" si="28"/>
        <v>0</v>
      </c>
      <c r="J118" s="16"/>
      <c r="K118" s="16"/>
      <c r="L118" s="16">
        <f t="shared" si="29"/>
        <v>0</v>
      </c>
      <c r="M118" s="16">
        <f t="shared" si="42"/>
        <v>0</v>
      </c>
      <c r="N118" s="120"/>
    </row>
    <row r="119" spans="1:14" s="4" customFormat="1" ht="61.5" customHeight="1" x14ac:dyDescent="0.25">
      <c r="A119" s="33" t="s">
        <v>48</v>
      </c>
      <c r="B119" s="16">
        <v>0</v>
      </c>
      <c r="C119" s="16">
        <v>515789.47</v>
      </c>
      <c r="D119" s="16">
        <v>107258251.87</v>
      </c>
      <c r="E119" s="16">
        <v>72520000</v>
      </c>
      <c r="F119" s="16">
        <f t="shared" si="41"/>
        <v>0</v>
      </c>
      <c r="G119" s="16"/>
      <c r="H119" s="17"/>
      <c r="I119" s="17">
        <f t="shared" si="28"/>
        <v>-9550766.3499999996</v>
      </c>
      <c r="J119" s="16">
        <v>-9550766.3499999996</v>
      </c>
      <c r="K119" s="16"/>
      <c r="L119" s="16">
        <f t="shared" si="29"/>
        <v>-9550766.3499999996</v>
      </c>
      <c r="M119" s="16">
        <f t="shared" si="42"/>
        <v>97707485.520000011</v>
      </c>
      <c r="N119" s="173" t="s">
        <v>276</v>
      </c>
    </row>
    <row r="120" spans="1:14" s="4" customFormat="1" ht="102.75" customHeight="1" x14ac:dyDescent="0.25">
      <c r="A120" s="76" t="s">
        <v>75</v>
      </c>
      <c r="B120" s="77">
        <f>B122+B123+B124+B125+B126+B127+B128+B129+B130</f>
        <v>21926091.039999999</v>
      </c>
      <c r="C120" s="77">
        <f>C122+C123+C124+C125+C126+C127+C128+C129+C130</f>
        <v>13035369.109999999</v>
      </c>
      <c r="D120" s="77">
        <f>D122+D123+D124+D125+D126+D127+D128+D129+D130</f>
        <v>20644974.539999999</v>
      </c>
      <c r="E120" s="77">
        <f t="shared" ref="E120:K120" si="43">E122+E123+E124+E125+E126+E127+E128+E129+E130</f>
        <v>5176233.2700000005</v>
      </c>
      <c r="F120" s="77">
        <f t="shared" si="41"/>
        <v>194913.6</v>
      </c>
      <c r="G120" s="77"/>
      <c r="H120" s="77">
        <f>H126</f>
        <v>194913.6</v>
      </c>
      <c r="I120" s="77">
        <f t="shared" si="28"/>
        <v>-150000</v>
      </c>
      <c r="J120" s="77">
        <f t="shared" si="43"/>
        <v>0</v>
      </c>
      <c r="K120" s="77">
        <f t="shared" si="43"/>
        <v>-150000</v>
      </c>
      <c r="L120" s="77">
        <f t="shared" si="29"/>
        <v>44913.600000000006</v>
      </c>
      <c r="M120" s="77">
        <f t="shared" si="42"/>
        <v>20689888.140000001</v>
      </c>
      <c r="N120" s="173" t="s">
        <v>279</v>
      </c>
    </row>
    <row r="121" spans="1:14" s="4" customFormat="1" ht="15" x14ac:dyDescent="0.25">
      <c r="A121" s="162" t="s">
        <v>59</v>
      </c>
      <c r="B121" s="34"/>
      <c r="C121" s="34"/>
      <c r="D121" s="34"/>
      <c r="E121" s="34"/>
      <c r="F121" s="34">
        <f t="shared" si="41"/>
        <v>0</v>
      </c>
      <c r="G121" s="34"/>
      <c r="H121" s="147"/>
      <c r="I121" s="147">
        <f t="shared" si="28"/>
        <v>0</v>
      </c>
      <c r="J121" s="147"/>
      <c r="K121" s="147"/>
      <c r="L121" s="77">
        <f t="shared" si="29"/>
        <v>0</v>
      </c>
      <c r="M121" s="77">
        <f t="shared" si="42"/>
        <v>0</v>
      </c>
      <c r="N121" s="120"/>
    </row>
    <row r="122" spans="1:14" s="4" customFormat="1" ht="39" customHeight="1" x14ac:dyDescent="0.25">
      <c r="A122" s="76" t="s">
        <v>76</v>
      </c>
      <c r="B122" s="16">
        <v>947347.86</v>
      </c>
      <c r="C122" s="34">
        <v>1110790.2</v>
      </c>
      <c r="D122" s="34">
        <v>1112212.2</v>
      </c>
      <c r="E122" s="34">
        <v>600843.61</v>
      </c>
      <c r="F122" s="34">
        <f t="shared" si="41"/>
        <v>0</v>
      </c>
      <c r="G122" s="34">
        <v>0</v>
      </c>
      <c r="H122" s="147"/>
      <c r="I122" s="147">
        <f t="shared" si="28"/>
        <v>0</v>
      </c>
      <c r="J122" s="34"/>
      <c r="K122" s="34"/>
      <c r="L122" s="34">
        <f t="shared" si="29"/>
        <v>0</v>
      </c>
      <c r="M122" s="34">
        <f t="shared" si="42"/>
        <v>1112212.2</v>
      </c>
      <c r="N122" s="171"/>
    </row>
    <row r="123" spans="1:14" s="4" customFormat="1" ht="15" x14ac:dyDescent="0.25">
      <c r="A123" s="76" t="s">
        <v>77</v>
      </c>
      <c r="B123" s="16"/>
      <c r="C123" s="34">
        <v>20000</v>
      </c>
      <c r="D123" s="34">
        <v>20000</v>
      </c>
      <c r="E123" s="77">
        <v>0</v>
      </c>
      <c r="F123" s="34">
        <f t="shared" si="41"/>
        <v>0</v>
      </c>
      <c r="G123" s="34"/>
      <c r="H123" s="147"/>
      <c r="I123" s="147">
        <f t="shared" si="28"/>
        <v>0</v>
      </c>
      <c r="J123" s="34"/>
      <c r="K123" s="34"/>
      <c r="L123" s="34">
        <f t="shared" si="29"/>
        <v>0</v>
      </c>
      <c r="M123" s="34">
        <f t="shared" si="42"/>
        <v>20000</v>
      </c>
      <c r="N123" s="120"/>
    </row>
    <row r="124" spans="1:14" s="4" customFormat="1" ht="15" x14ac:dyDescent="0.25">
      <c r="A124" s="46" t="s">
        <v>78</v>
      </c>
      <c r="B124" s="47">
        <v>49281</v>
      </c>
      <c r="C124" s="47">
        <v>63111</v>
      </c>
      <c r="D124" s="47">
        <v>63111</v>
      </c>
      <c r="E124" s="47">
        <v>25052.34</v>
      </c>
      <c r="F124" s="47">
        <f t="shared" si="41"/>
        <v>0</v>
      </c>
      <c r="G124" s="47"/>
      <c r="H124" s="148"/>
      <c r="I124" s="148">
        <f t="shared" si="28"/>
        <v>0</v>
      </c>
      <c r="J124" s="148"/>
      <c r="K124" s="47"/>
      <c r="L124" s="47">
        <f t="shared" si="29"/>
        <v>0</v>
      </c>
      <c r="M124" s="47">
        <f t="shared" si="42"/>
        <v>63111</v>
      </c>
      <c r="N124" s="128"/>
    </row>
    <row r="125" spans="1:14" s="4" customFormat="1" ht="25.5" x14ac:dyDescent="0.25">
      <c r="A125" s="30" t="s">
        <v>79</v>
      </c>
      <c r="B125" s="16"/>
      <c r="C125" s="34">
        <v>0</v>
      </c>
      <c r="D125" s="34">
        <v>0</v>
      </c>
      <c r="E125" s="34">
        <v>0</v>
      </c>
      <c r="F125" s="16">
        <f t="shared" si="41"/>
        <v>0</v>
      </c>
      <c r="G125" s="16"/>
      <c r="H125" s="17"/>
      <c r="I125" s="17">
        <f t="shared" si="28"/>
        <v>0</v>
      </c>
      <c r="J125" s="16"/>
      <c r="K125" s="16"/>
      <c r="L125" s="16">
        <f t="shared" si="29"/>
        <v>0</v>
      </c>
      <c r="M125" s="16">
        <f t="shared" si="42"/>
        <v>0</v>
      </c>
      <c r="N125" s="118"/>
    </row>
    <row r="126" spans="1:14" s="4" customFormat="1" ht="57" customHeight="1" x14ac:dyDescent="0.25">
      <c r="A126" s="30" t="s">
        <v>80</v>
      </c>
      <c r="B126" s="16">
        <v>17046357.710000001</v>
      </c>
      <c r="C126" s="34">
        <v>7334655</v>
      </c>
      <c r="D126" s="34">
        <v>14772838.43</v>
      </c>
      <c r="E126" s="34">
        <v>2783935</v>
      </c>
      <c r="F126" s="16">
        <f t="shared" si="41"/>
        <v>194913.6</v>
      </c>
      <c r="G126" s="16"/>
      <c r="H126" s="17">
        <v>194913.6</v>
      </c>
      <c r="I126" s="17">
        <f t="shared" si="28"/>
        <v>0</v>
      </c>
      <c r="J126" s="16"/>
      <c r="K126" s="16"/>
      <c r="L126" s="16">
        <f t="shared" si="29"/>
        <v>194913.6</v>
      </c>
      <c r="M126" s="16">
        <f t="shared" si="42"/>
        <v>14967752.029999999</v>
      </c>
      <c r="N126" s="173" t="s">
        <v>277</v>
      </c>
    </row>
    <row r="127" spans="1:14" s="4" customFormat="1" ht="41.25" customHeight="1" x14ac:dyDescent="0.25">
      <c r="A127" s="30" t="s">
        <v>73</v>
      </c>
      <c r="B127" s="16">
        <v>1937103.83</v>
      </c>
      <c r="C127" s="34">
        <v>2309967.56</v>
      </c>
      <c r="D127" s="34">
        <v>2479967.56</v>
      </c>
      <c r="E127" s="34">
        <v>1000939.89</v>
      </c>
      <c r="F127" s="16">
        <f t="shared" si="41"/>
        <v>0</v>
      </c>
      <c r="G127" s="16"/>
      <c r="H127" s="17"/>
      <c r="I127" s="17">
        <f t="shared" si="28"/>
        <v>-150000</v>
      </c>
      <c r="J127" s="16"/>
      <c r="K127" s="16">
        <v>-150000</v>
      </c>
      <c r="L127" s="16">
        <f t="shared" si="29"/>
        <v>-150000</v>
      </c>
      <c r="M127" s="16">
        <f t="shared" si="42"/>
        <v>2329967.56</v>
      </c>
      <c r="N127" s="173" t="s">
        <v>278</v>
      </c>
    </row>
    <row r="128" spans="1:14" s="4" customFormat="1" ht="23.25" customHeight="1" x14ac:dyDescent="0.25">
      <c r="A128" s="30" t="s">
        <v>81</v>
      </c>
      <c r="B128" s="16">
        <v>19821.05</v>
      </c>
      <c r="C128" s="34">
        <v>31925</v>
      </c>
      <c r="D128" s="34">
        <v>31925</v>
      </c>
      <c r="E128" s="34">
        <v>6537.53</v>
      </c>
      <c r="F128" s="16">
        <f t="shared" si="41"/>
        <v>0</v>
      </c>
      <c r="G128" s="16"/>
      <c r="H128" s="17"/>
      <c r="I128" s="17">
        <f t="shared" si="28"/>
        <v>0</v>
      </c>
      <c r="J128" s="16"/>
      <c r="K128" s="16"/>
      <c r="L128" s="16">
        <f t="shared" si="29"/>
        <v>0</v>
      </c>
      <c r="M128" s="16">
        <f t="shared" si="42"/>
        <v>31925</v>
      </c>
      <c r="N128" s="120"/>
    </row>
    <row r="129" spans="1:16" s="4" customFormat="1" ht="25.5" x14ac:dyDescent="0.25">
      <c r="A129" s="30" t="s">
        <v>82</v>
      </c>
      <c r="B129" s="16">
        <v>504838.69</v>
      </c>
      <c r="C129" s="34">
        <v>0</v>
      </c>
      <c r="D129" s="34">
        <v>33290</v>
      </c>
      <c r="E129" s="34">
        <v>33290</v>
      </c>
      <c r="F129" s="16">
        <f t="shared" si="41"/>
        <v>0</v>
      </c>
      <c r="G129" s="16"/>
      <c r="H129" s="17"/>
      <c r="I129" s="17">
        <f t="shared" si="28"/>
        <v>0</v>
      </c>
      <c r="J129" s="16"/>
      <c r="K129" s="16"/>
      <c r="L129" s="16">
        <f t="shared" si="29"/>
        <v>0</v>
      </c>
      <c r="M129" s="16">
        <f t="shared" si="42"/>
        <v>33290</v>
      </c>
      <c r="N129" s="172"/>
    </row>
    <row r="130" spans="1:16" s="4" customFormat="1" ht="89.25" customHeight="1" x14ac:dyDescent="0.25">
      <c r="A130" s="30" t="s">
        <v>74</v>
      </c>
      <c r="B130" s="16">
        <v>1421340.9</v>
      </c>
      <c r="C130" s="34">
        <v>2164920.35</v>
      </c>
      <c r="D130" s="34">
        <v>2131630.35</v>
      </c>
      <c r="E130" s="34">
        <v>725634.9</v>
      </c>
      <c r="F130" s="16">
        <f t="shared" si="41"/>
        <v>0</v>
      </c>
      <c r="G130" s="16"/>
      <c r="H130" s="17"/>
      <c r="I130" s="17">
        <f t="shared" si="28"/>
        <v>0</v>
      </c>
      <c r="J130" s="16"/>
      <c r="K130" s="16"/>
      <c r="L130" s="16">
        <f t="shared" si="29"/>
        <v>0</v>
      </c>
      <c r="M130" s="16">
        <f t="shared" si="42"/>
        <v>2131630.35</v>
      </c>
      <c r="N130" s="173"/>
      <c r="P130" s="4" t="s">
        <v>242</v>
      </c>
    </row>
    <row r="131" spans="1:16" s="4" customFormat="1" ht="15" x14ac:dyDescent="0.25">
      <c r="A131" s="33" t="s">
        <v>204</v>
      </c>
      <c r="B131" s="16">
        <f>B132+B133+B134+B135+B136+B137+B138+B139+B140</f>
        <v>2936661.9299999997</v>
      </c>
      <c r="C131" s="16">
        <f t="shared" ref="C131:K131" si="44">C132+C133+C134+C135+C136+C137+C138+C139+C140</f>
        <v>3074180.55</v>
      </c>
      <c r="D131" s="16">
        <f t="shared" ref="D131" si="45">D132+D133+D134+D135+D136+D137+D138+D139+D140</f>
        <v>3074180.55</v>
      </c>
      <c r="E131" s="34">
        <f>E132+E133+E134+E135+E136+E137+E138+E139+E140</f>
        <v>1206623.3599999999</v>
      </c>
      <c r="F131" s="16">
        <f t="shared" ref="F131:F141" si="46">G131+H131</f>
        <v>0</v>
      </c>
      <c r="G131" s="16">
        <f t="shared" si="44"/>
        <v>0</v>
      </c>
      <c r="H131" s="16">
        <f t="shared" si="44"/>
        <v>0</v>
      </c>
      <c r="I131" s="17">
        <f t="shared" ref="I131:I141" si="47">J131+K131</f>
        <v>0</v>
      </c>
      <c r="J131" s="16">
        <f t="shared" si="44"/>
        <v>0</v>
      </c>
      <c r="K131" s="16">
        <f t="shared" si="44"/>
        <v>0</v>
      </c>
      <c r="L131" s="16">
        <f t="shared" ref="L131:L140" si="48">I131+F131</f>
        <v>0</v>
      </c>
      <c r="M131" s="16">
        <f t="shared" ref="M131:M141" si="49">D131+L131</f>
        <v>3074180.55</v>
      </c>
      <c r="N131" s="175"/>
    </row>
    <row r="132" spans="1:16" s="4" customFormat="1" ht="15" x14ac:dyDescent="0.25">
      <c r="A132" s="30" t="s">
        <v>76</v>
      </c>
      <c r="B132" s="16">
        <v>315869.14</v>
      </c>
      <c r="C132" s="16">
        <v>398645.2</v>
      </c>
      <c r="D132" s="16">
        <v>398645.2</v>
      </c>
      <c r="E132" s="34">
        <v>197108.77</v>
      </c>
      <c r="F132" s="16">
        <f t="shared" si="46"/>
        <v>0</v>
      </c>
      <c r="G132" s="16"/>
      <c r="H132" s="17"/>
      <c r="I132" s="17">
        <f t="shared" si="47"/>
        <v>0</v>
      </c>
      <c r="J132" s="16"/>
      <c r="K132" s="16"/>
      <c r="L132" s="16">
        <f t="shared" si="48"/>
        <v>0</v>
      </c>
      <c r="M132" s="16">
        <f t="shared" si="49"/>
        <v>398645.2</v>
      </c>
      <c r="N132" s="120"/>
    </row>
    <row r="133" spans="1:16" s="4" customFormat="1" ht="15" x14ac:dyDescent="0.25">
      <c r="A133" s="30" t="s">
        <v>77</v>
      </c>
      <c r="B133" s="16"/>
      <c r="C133" s="16">
        <v>0</v>
      </c>
      <c r="D133" s="16">
        <v>0</v>
      </c>
      <c r="E133" s="34">
        <v>0</v>
      </c>
      <c r="F133" s="16">
        <f t="shared" si="46"/>
        <v>0</v>
      </c>
      <c r="G133" s="16"/>
      <c r="H133" s="17"/>
      <c r="I133" s="17">
        <f t="shared" si="47"/>
        <v>0</v>
      </c>
      <c r="J133" s="16"/>
      <c r="K133" s="16"/>
      <c r="L133" s="16">
        <f t="shared" si="48"/>
        <v>0</v>
      </c>
      <c r="M133" s="16">
        <f t="shared" si="49"/>
        <v>0</v>
      </c>
      <c r="N133" s="120"/>
    </row>
    <row r="134" spans="1:16" s="4" customFormat="1" ht="15" x14ac:dyDescent="0.25">
      <c r="A134" s="62" t="s">
        <v>78</v>
      </c>
      <c r="B134" s="16">
        <v>49281</v>
      </c>
      <c r="C134" s="16">
        <v>63111</v>
      </c>
      <c r="D134" s="16">
        <v>63111</v>
      </c>
      <c r="E134" s="34">
        <v>25052.34</v>
      </c>
      <c r="F134" s="16">
        <f t="shared" si="46"/>
        <v>0</v>
      </c>
      <c r="G134" s="16"/>
      <c r="H134" s="17"/>
      <c r="I134" s="17">
        <f t="shared" si="47"/>
        <v>0</v>
      </c>
      <c r="J134" s="16"/>
      <c r="K134" s="16"/>
      <c r="L134" s="16">
        <f t="shared" si="48"/>
        <v>0</v>
      </c>
      <c r="M134" s="16">
        <f t="shared" si="49"/>
        <v>63111</v>
      </c>
      <c r="N134" s="120"/>
    </row>
    <row r="135" spans="1:16" s="4" customFormat="1" ht="25.5" x14ac:dyDescent="0.25">
      <c r="A135" s="30" t="s">
        <v>79</v>
      </c>
      <c r="B135" s="16">
        <v>0</v>
      </c>
      <c r="C135" s="16">
        <v>0</v>
      </c>
      <c r="D135" s="16">
        <v>0</v>
      </c>
      <c r="E135" s="34">
        <v>0</v>
      </c>
      <c r="F135" s="16">
        <f t="shared" si="46"/>
        <v>0</v>
      </c>
      <c r="G135" s="16"/>
      <c r="H135" s="17"/>
      <c r="I135" s="17">
        <f t="shared" si="47"/>
        <v>0</v>
      </c>
      <c r="J135" s="16"/>
      <c r="K135" s="16"/>
      <c r="L135" s="16">
        <f t="shared" si="48"/>
        <v>0</v>
      </c>
      <c r="M135" s="16">
        <f t="shared" si="49"/>
        <v>0</v>
      </c>
      <c r="N135" s="120"/>
    </row>
    <row r="136" spans="1:16" s="4" customFormat="1" ht="51" customHeight="1" x14ac:dyDescent="0.25">
      <c r="A136" s="30" t="s">
        <v>80</v>
      </c>
      <c r="B136" s="16">
        <v>149911.96</v>
      </c>
      <c r="C136" s="16">
        <v>190323</v>
      </c>
      <c r="D136" s="16">
        <v>190323</v>
      </c>
      <c r="E136" s="34">
        <v>89258.6</v>
      </c>
      <c r="F136" s="16">
        <f t="shared" si="46"/>
        <v>0</v>
      </c>
      <c r="G136" s="16"/>
      <c r="H136" s="17"/>
      <c r="I136" s="17">
        <f t="shared" si="47"/>
        <v>0</v>
      </c>
      <c r="J136" s="16"/>
      <c r="K136" s="16"/>
      <c r="L136" s="16">
        <f t="shared" si="48"/>
        <v>0</v>
      </c>
      <c r="M136" s="16">
        <f t="shared" si="49"/>
        <v>190323</v>
      </c>
      <c r="N136" s="175"/>
    </row>
    <row r="137" spans="1:16" s="4" customFormat="1" ht="68.25" customHeight="1" x14ac:dyDescent="0.25">
      <c r="A137" s="30" t="s">
        <v>73</v>
      </c>
      <c r="B137" s="16">
        <v>627625.09</v>
      </c>
      <c r="C137" s="16">
        <v>556509.6</v>
      </c>
      <c r="D137" s="16">
        <v>556509.6</v>
      </c>
      <c r="E137" s="34">
        <v>236789.9</v>
      </c>
      <c r="F137" s="16">
        <f t="shared" si="46"/>
        <v>0</v>
      </c>
      <c r="G137" s="16"/>
      <c r="H137" s="17"/>
      <c r="I137" s="17">
        <f t="shared" si="47"/>
        <v>0</v>
      </c>
      <c r="J137" s="16"/>
      <c r="K137" s="16"/>
      <c r="L137" s="16">
        <f t="shared" si="48"/>
        <v>0</v>
      </c>
      <c r="M137" s="16">
        <f t="shared" si="49"/>
        <v>556509.6</v>
      </c>
      <c r="N137" s="175"/>
    </row>
    <row r="138" spans="1:16" s="4" customFormat="1" ht="30.75" customHeight="1" x14ac:dyDescent="0.25">
      <c r="A138" s="30" t="s">
        <v>81</v>
      </c>
      <c r="B138" s="16">
        <v>19821.05</v>
      </c>
      <c r="C138" s="16">
        <v>29000</v>
      </c>
      <c r="D138" s="16">
        <v>29000</v>
      </c>
      <c r="E138" s="34">
        <v>6537.53</v>
      </c>
      <c r="F138" s="16">
        <f t="shared" si="46"/>
        <v>0</v>
      </c>
      <c r="G138" s="16"/>
      <c r="H138" s="17"/>
      <c r="I138" s="17">
        <f t="shared" si="47"/>
        <v>0</v>
      </c>
      <c r="J138" s="16"/>
      <c r="K138" s="16"/>
      <c r="L138" s="16">
        <f t="shared" si="48"/>
        <v>0</v>
      </c>
      <c r="M138" s="16">
        <f t="shared" si="49"/>
        <v>29000</v>
      </c>
      <c r="N138" s="120"/>
    </row>
    <row r="139" spans="1:16" s="4" customFormat="1" ht="45" customHeight="1" x14ac:dyDescent="0.25">
      <c r="A139" s="30" t="s">
        <v>82</v>
      </c>
      <c r="B139" s="16">
        <v>490438.69</v>
      </c>
      <c r="C139" s="16">
        <v>0</v>
      </c>
      <c r="D139" s="16">
        <v>9490</v>
      </c>
      <c r="E139" s="34">
        <v>9490</v>
      </c>
      <c r="F139" s="16">
        <f t="shared" si="46"/>
        <v>0</v>
      </c>
      <c r="G139" s="16"/>
      <c r="H139" s="17"/>
      <c r="I139" s="17">
        <f t="shared" si="47"/>
        <v>0</v>
      </c>
      <c r="J139" s="16"/>
      <c r="K139" s="16"/>
      <c r="L139" s="16">
        <f t="shared" si="48"/>
        <v>0</v>
      </c>
      <c r="M139" s="16">
        <f t="shared" si="49"/>
        <v>9490</v>
      </c>
      <c r="N139" s="172"/>
    </row>
    <row r="140" spans="1:16" s="4" customFormat="1" ht="75.75" customHeight="1" x14ac:dyDescent="0.25">
      <c r="A140" s="30" t="s">
        <v>74</v>
      </c>
      <c r="B140" s="16">
        <v>1283715</v>
      </c>
      <c r="C140" s="16">
        <v>1836591.75</v>
      </c>
      <c r="D140" s="16">
        <v>1827101.75</v>
      </c>
      <c r="E140" s="34">
        <v>642386.22</v>
      </c>
      <c r="F140" s="16">
        <f t="shared" si="46"/>
        <v>0</v>
      </c>
      <c r="G140" s="16">
        <v>0</v>
      </c>
      <c r="H140" s="17"/>
      <c r="I140" s="17">
        <f t="shared" si="47"/>
        <v>0</v>
      </c>
      <c r="J140" s="16"/>
      <c r="K140" s="16"/>
      <c r="L140" s="16">
        <f t="shared" si="48"/>
        <v>0</v>
      </c>
      <c r="M140" s="16">
        <f t="shared" si="49"/>
        <v>1827101.75</v>
      </c>
      <c r="N140" s="175"/>
    </row>
    <row r="141" spans="1:16" s="4" customFormat="1" ht="81" customHeight="1" x14ac:dyDescent="0.25">
      <c r="A141" s="165" t="s">
        <v>48</v>
      </c>
      <c r="B141" s="167">
        <f>B142+B143+B144+B145+B146+B148+B149+B151+B150+B147+B152+B154</f>
        <v>10373481.24</v>
      </c>
      <c r="C141" s="167">
        <f>SUM(C142:C154)</f>
        <v>1098886.98</v>
      </c>
      <c r="D141" s="167">
        <v>1098886.98</v>
      </c>
      <c r="E141" s="167">
        <f>SUM(E142:E154)</f>
        <v>224562.16999999998</v>
      </c>
      <c r="F141" s="16">
        <f t="shared" si="46"/>
        <v>0</v>
      </c>
      <c r="G141" s="16"/>
      <c r="H141" s="17">
        <v>0</v>
      </c>
      <c r="I141" s="17">
        <f t="shared" si="47"/>
        <v>0</v>
      </c>
      <c r="J141" s="16"/>
      <c r="K141" s="16">
        <f t="shared" ref="K141" si="50">K142</f>
        <v>0</v>
      </c>
      <c r="L141" s="16">
        <f>I141+F141</f>
        <v>0</v>
      </c>
      <c r="M141" s="16">
        <f t="shared" si="49"/>
        <v>1098886.98</v>
      </c>
      <c r="N141" s="173"/>
    </row>
    <row r="142" spans="1:16" s="4" customFormat="1" ht="49.5" customHeight="1" x14ac:dyDescent="0.25">
      <c r="A142" s="166" t="s">
        <v>206</v>
      </c>
      <c r="B142" s="34"/>
      <c r="C142" s="34"/>
      <c r="D142" s="34"/>
      <c r="E142" s="34"/>
      <c r="F142" s="34">
        <f t="shared" si="41"/>
        <v>0</v>
      </c>
      <c r="G142" s="34"/>
      <c r="H142" s="147"/>
      <c r="I142" s="147">
        <f t="shared" si="28"/>
        <v>0</v>
      </c>
      <c r="J142" s="34"/>
      <c r="K142" s="34"/>
      <c r="L142" s="34">
        <f t="shared" si="29"/>
        <v>0</v>
      </c>
      <c r="M142" s="34">
        <f t="shared" si="42"/>
        <v>0</v>
      </c>
      <c r="N142" s="169"/>
    </row>
    <row r="143" spans="1:16" s="4" customFormat="1" ht="15" hidden="1" x14ac:dyDescent="0.25">
      <c r="A143" s="76" t="s">
        <v>256</v>
      </c>
      <c r="B143" s="34"/>
      <c r="C143" s="34"/>
      <c r="D143" s="34"/>
      <c r="E143" s="34"/>
      <c r="F143" s="34">
        <f t="shared" si="41"/>
        <v>0</v>
      </c>
      <c r="G143" s="34"/>
      <c r="H143" s="147"/>
      <c r="I143" s="147">
        <f t="shared" si="28"/>
        <v>0</v>
      </c>
      <c r="J143" s="34"/>
      <c r="K143" s="34"/>
      <c r="L143" s="34">
        <f t="shared" si="29"/>
        <v>0</v>
      </c>
      <c r="M143" s="34">
        <f t="shared" si="42"/>
        <v>0</v>
      </c>
      <c r="N143" s="120"/>
    </row>
    <row r="144" spans="1:16" ht="15" x14ac:dyDescent="0.25">
      <c r="A144" s="76" t="s">
        <v>211</v>
      </c>
      <c r="B144" s="34">
        <v>190633.04</v>
      </c>
      <c r="C144" s="34">
        <v>138215.81</v>
      </c>
      <c r="D144" s="34">
        <v>138215.81</v>
      </c>
      <c r="E144" s="34">
        <v>58264.74</v>
      </c>
      <c r="F144" s="34">
        <f t="shared" si="41"/>
        <v>0</v>
      </c>
      <c r="G144" s="34"/>
      <c r="H144" s="147"/>
      <c r="I144" s="147">
        <f t="shared" si="28"/>
        <v>0</v>
      </c>
      <c r="J144" s="34"/>
      <c r="K144" s="34"/>
      <c r="L144" s="34">
        <f t="shared" si="29"/>
        <v>0</v>
      </c>
      <c r="M144" s="34">
        <f t="shared" si="42"/>
        <v>138215.81</v>
      </c>
      <c r="N144" s="120"/>
    </row>
    <row r="145" spans="1:501" ht="15" x14ac:dyDescent="0.25">
      <c r="A145" s="76" t="s">
        <v>212</v>
      </c>
      <c r="B145" s="34">
        <v>151397.62</v>
      </c>
      <c r="C145" s="34">
        <v>145799.5</v>
      </c>
      <c r="D145" s="34">
        <v>145799.5</v>
      </c>
      <c r="E145" s="34">
        <v>49393.4</v>
      </c>
      <c r="F145" s="34">
        <f t="shared" si="41"/>
        <v>0</v>
      </c>
      <c r="G145" s="34"/>
      <c r="H145" s="147"/>
      <c r="I145" s="147">
        <f t="shared" si="28"/>
        <v>0</v>
      </c>
      <c r="J145" s="34"/>
      <c r="K145" s="34"/>
      <c r="L145" s="34">
        <f t="shared" si="29"/>
        <v>0</v>
      </c>
      <c r="M145" s="34">
        <f t="shared" si="42"/>
        <v>145799.5</v>
      </c>
      <c r="N145" s="120"/>
    </row>
    <row r="146" spans="1:501" ht="15" x14ac:dyDescent="0.25">
      <c r="A146" s="76" t="s">
        <v>213</v>
      </c>
      <c r="B146" s="34">
        <v>429510.31</v>
      </c>
      <c r="C146" s="34">
        <v>316843.77</v>
      </c>
      <c r="D146" s="34">
        <v>316843.77</v>
      </c>
      <c r="E146" s="34">
        <v>49624.05</v>
      </c>
      <c r="F146" s="34">
        <f t="shared" si="41"/>
        <v>0</v>
      </c>
      <c r="G146" s="34"/>
      <c r="H146" s="147"/>
      <c r="I146" s="147">
        <f t="shared" si="28"/>
        <v>0</v>
      </c>
      <c r="J146" s="34"/>
      <c r="K146" s="34"/>
      <c r="L146" s="34">
        <f t="shared" si="29"/>
        <v>0</v>
      </c>
      <c r="M146" s="34">
        <f t="shared" si="42"/>
        <v>316843.77</v>
      </c>
      <c r="N146" s="120"/>
    </row>
    <row r="147" spans="1:501" ht="15" x14ac:dyDescent="0.25">
      <c r="A147" s="76" t="s">
        <v>218</v>
      </c>
      <c r="B147" s="34">
        <v>7000</v>
      </c>
      <c r="C147" s="34">
        <v>50000</v>
      </c>
      <c r="D147" s="34">
        <v>50000</v>
      </c>
      <c r="E147" s="34">
        <v>0</v>
      </c>
      <c r="F147" s="34">
        <f>G147+H147</f>
        <v>0</v>
      </c>
      <c r="G147" s="34"/>
      <c r="H147" s="147"/>
      <c r="I147" s="147">
        <f t="shared" si="28"/>
        <v>0</v>
      </c>
      <c r="J147" s="34"/>
      <c r="K147" s="34"/>
      <c r="L147" s="34">
        <f t="shared" si="29"/>
        <v>0</v>
      </c>
      <c r="M147" s="34">
        <f t="shared" si="42"/>
        <v>50000</v>
      </c>
      <c r="N147" s="120"/>
    </row>
    <row r="148" spans="1:501" ht="15" x14ac:dyDescent="0.25">
      <c r="A148" s="76" t="s">
        <v>214</v>
      </c>
      <c r="B148" s="34">
        <v>90537.55</v>
      </c>
      <c r="C148" s="34">
        <v>221097.34</v>
      </c>
      <c r="D148" s="34">
        <v>221097.34</v>
      </c>
      <c r="E148" s="34">
        <v>18278.55</v>
      </c>
      <c r="F148" s="34">
        <f t="shared" si="41"/>
        <v>0</v>
      </c>
      <c r="G148" s="34"/>
      <c r="H148" s="147"/>
      <c r="I148" s="147">
        <f t="shared" si="28"/>
        <v>0</v>
      </c>
      <c r="J148" s="34"/>
      <c r="K148" s="34"/>
      <c r="L148" s="34">
        <f t="shared" si="29"/>
        <v>0</v>
      </c>
      <c r="M148" s="34">
        <f t="shared" si="42"/>
        <v>221097.34</v>
      </c>
      <c r="N148" s="120"/>
    </row>
    <row r="149" spans="1:501" ht="15" x14ac:dyDescent="0.25">
      <c r="A149" s="76" t="s">
        <v>215</v>
      </c>
      <c r="B149" s="34">
        <v>936</v>
      </c>
      <c r="C149" s="34">
        <v>4200</v>
      </c>
      <c r="D149" s="34">
        <v>4200</v>
      </c>
      <c r="E149" s="34">
        <v>4200</v>
      </c>
      <c r="F149" s="34">
        <f t="shared" si="41"/>
        <v>0</v>
      </c>
      <c r="G149" s="34"/>
      <c r="H149" s="147"/>
      <c r="I149" s="147">
        <f t="shared" si="28"/>
        <v>0</v>
      </c>
      <c r="J149" s="34"/>
      <c r="K149" s="34"/>
      <c r="L149" s="34">
        <f t="shared" si="29"/>
        <v>0</v>
      </c>
      <c r="M149" s="34">
        <f t="shared" si="42"/>
        <v>4200</v>
      </c>
      <c r="N149" s="120"/>
    </row>
    <row r="150" spans="1:501" ht="20.25" customHeight="1" x14ac:dyDescent="0.25">
      <c r="A150" s="76" t="s">
        <v>216</v>
      </c>
      <c r="B150" s="34">
        <v>76966.720000000001</v>
      </c>
      <c r="C150" s="34">
        <v>196036.56</v>
      </c>
      <c r="D150" s="34">
        <v>196036.56</v>
      </c>
      <c r="E150" s="34">
        <v>44801.43</v>
      </c>
      <c r="F150" s="34">
        <f>G150+H150</f>
        <v>0</v>
      </c>
      <c r="G150" s="34"/>
      <c r="H150" s="147"/>
      <c r="I150" s="147">
        <v>0</v>
      </c>
      <c r="J150" s="34"/>
      <c r="K150" s="34"/>
      <c r="L150" s="34">
        <f t="shared" si="29"/>
        <v>0</v>
      </c>
      <c r="M150" s="34">
        <f t="shared" si="42"/>
        <v>196036.56</v>
      </c>
      <c r="N150" s="175"/>
    </row>
    <row r="151" spans="1:501" ht="20.25" customHeight="1" x14ac:dyDescent="0.25">
      <c r="A151" s="76" t="s">
        <v>239</v>
      </c>
      <c r="B151" s="34"/>
      <c r="C151" s="34"/>
      <c r="D151" s="34"/>
      <c r="E151" s="34">
        <v>0</v>
      </c>
      <c r="F151" s="34">
        <f t="shared" si="41"/>
        <v>0</v>
      </c>
      <c r="G151" s="34"/>
      <c r="H151" s="147"/>
      <c r="I151" s="147">
        <f t="shared" si="28"/>
        <v>0</v>
      </c>
      <c r="J151" s="34"/>
      <c r="K151" s="34"/>
      <c r="L151" s="34">
        <f t="shared" si="29"/>
        <v>0</v>
      </c>
      <c r="M151" s="34">
        <f t="shared" si="42"/>
        <v>0</v>
      </c>
      <c r="N151" s="168"/>
    </row>
    <row r="152" spans="1:501" ht="18.75" customHeight="1" x14ac:dyDescent="0.25">
      <c r="A152" s="76" t="s">
        <v>240</v>
      </c>
      <c r="B152" s="34">
        <v>240000</v>
      </c>
      <c r="C152" s="34"/>
      <c r="D152" s="34"/>
      <c r="E152" s="34">
        <v>0</v>
      </c>
      <c r="F152" s="34">
        <f t="shared" si="41"/>
        <v>0</v>
      </c>
      <c r="G152" s="34"/>
      <c r="H152" s="147"/>
      <c r="I152" s="147">
        <f t="shared" si="28"/>
        <v>0</v>
      </c>
      <c r="J152" s="16"/>
      <c r="K152" s="34"/>
      <c r="L152" s="34">
        <f t="shared" si="29"/>
        <v>0</v>
      </c>
      <c r="M152" s="34">
        <f t="shared" si="42"/>
        <v>0</v>
      </c>
      <c r="N152" s="168"/>
    </row>
    <row r="153" spans="1:501" ht="20.25" customHeight="1" x14ac:dyDescent="0.25">
      <c r="A153" s="76" t="s">
        <v>247</v>
      </c>
      <c r="B153" s="34">
        <v>0</v>
      </c>
      <c r="C153" s="34">
        <v>26694</v>
      </c>
      <c r="D153" s="34">
        <v>26694</v>
      </c>
      <c r="E153" s="34">
        <v>0</v>
      </c>
      <c r="F153" s="34">
        <f t="shared" si="41"/>
        <v>0</v>
      </c>
      <c r="G153" s="34"/>
      <c r="H153" s="147"/>
      <c r="I153" s="147">
        <f t="shared" si="28"/>
        <v>0</v>
      </c>
      <c r="J153" s="34"/>
      <c r="K153" s="34"/>
      <c r="L153" s="34">
        <f t="shared" si="29"/>
        <v>0</v>
      </c>
      <c r="M153" s="34">
        <f t="shared" si="42"/>
        <v>26694</v>
      </c>
      <c r="N153" s="173"/>
    </row>
    <row r="154" spans="1:501" ht="48" customHeight="1" x14ac:dyDescent="0.25">
      <c r="A154" s="76" t="s">
        <v>249</v>
      </c>
      <c r="B154" s="34">
        <v>9186500</v>
      </c>
      <c r="C154" s="34">
        <v>0</v>
      </c>
      <c r="D154" s="34"/>
      <c r="E154" s="34">
        <v>0</v>
      </c>
      <c r="F154" s="34">
        <f t="shared" si="41"/>
        <v>0</v>
      </c>
      <c r="G154" s="34"/>
      <c r="H154" s="147">
        <v>0</v>
      </c>
      <c r="I154" s="147">
        <f t="shared" ref="I154" si="51">J154+K154</f>
        <v>0</v>
      </c>
      <c r="J154" s="34"/>
      <c r="K154" s="34"/>
      <c r="L154" s="34">
        <f t="shared" ref="L154" si="52">I154+F154</f>
        <v>0</v>
      </c>
      <c r="M154" s="34">
        <f t="shared" si="42"/>
        <v>0</v>
      </c>
      <c r="N154" s="175"/>
    </row>
    <row r="155" spans="1:501" ht="64.5" customHeight="1" x14ac:dyDescent="0.25">
      <c r="A155" s="76" t="s">
        <v>226</v>
      </c>
      <c r="B155" s="16">
        <f>B157</f>
        <v>1398173.42</v>
      </c>
      <c r="C155" s="16">
        <v>2246216</v>
      </c>
      <c r="D155" s="16">
        <v>2246216</v>
      </c>
      <c r="E155" s="16">
        <f>E157</f>
        <v>1182565.99</v>
      </c>
      <c r="F155" s="16">
        <f t="shared" ref="F155:F160" si="53">G155+H155</f>
        <v>0</v>
      </c>
      <c r="G155" s="16"/>
      <c r="H155" s="17"/>
      <c r="I155" s="17">
        <f t="shared" ref="I155:I160" si="54">J155+K155</f>
        <v>0</v>
      </c>
      <c r="J155" s="16"/>
      <c r="K155" s="16"/>
      <c r="L155" s="16">
        <f t="shared" ref="L155:L160" si="55">I155+F155</f>
        <v>0</v>
      </c>
      <c r="M155" s="16">
        <f t="shared" ref="M155:M160" si="56">D155+L155</f>
        <v>2246216</v>
      </c>
      <c r="N155" s="169"/>
    </row>
    <row r="156" spans="1:501" s="41" customFormat="1" ht="24.75" customHeight="1" x14ac:dyDescent="0.25">
      <c r="A156" s="162" t="s">
        <v>59</v>
      </c>
      <c r="B156" s="16"/>
      <c r="C156" s="16"/>
      <c r="D156" s="16"/>
      <c r="E156" s="16"/>
      <c r="F156" s="16">
        <f t="shared" si="53"/>
        <v>0</v>
      </c>
      <c r="G156" s="16"/>
      <c r="H156" s="17"/>
      <c r="I156" s="17">
        <f t="shared" si="54"/>
        <v>0</v>
      </c>
      <c r="J156" s="16"/>
      <c r="K156" s="16"/>
      <c r="L156" s="16">
        <f t="shared" si="55"/>
        <v>0</v>
      </c>
      <c r="M156" s="16">
        <f t="shared" si="56"/>
        <v>0</v>
      </c>
      <c r="N156" s="118"/>
      <c r="O156" s="40"/>
      <c r="P156" s="40"/>
      <c r="Q156" s="40"/>
      <c r="R156" s="40"/>
      <c r="S156" s="40"/>
      <c r="T156" s="40"/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F156" s="40"/>
      <c r="AG156" s="40"/>
      <c r="AH156" s="40"/>
      <c r="AI156" s="40"/>
      <c r="AJ156" s="40"/>
      <c r="AK156" s="40"/>
      <c r="AL156" s="40"/>
      <c r="AM156" s="40"/>
      <c r="AN156" s="40"/>
      <c r="AO156" s="40"/>
      <c r="AP156" s="40"/>
      <c r="AQ156" s="40"/>
      <c r="AR156" s="40"/>
      <c r="AS156" s="40"/>
      <c r="AT156" s="40"/>
      <c r="AU156" s="40"/>
      <c r="AV156" s="40"/>
      <c r="AW156" s="40"/>
      <c r="AX156" s="40"/>
      <c r="AY156" s="40"/>
      <c r="AZ156" s="40"/>
      <c r="BA156" s="40"/>
      <c r="BB156" s="40"/>
      <c r="BC156" s="40"/>
      <c r="BD156" s="40"/>
      <c r="BE156" s="40"/>
      <c r="BF156" s="40"/>
      <c r="BG156" s="40"/>
      <c r="BH156" s="40"/>
      <c r="BI156" s="40"/>
      <c r="BJ156" s="40"/>
      <c r="BK156" s="40"/>
      <c r="BL156" s="40"/>
      <c r="BM156" s="40"/>
      <c r="BN156" s="40"/>
      <c r="BO156" s="40"/>
      <c r="BP156" s="40"/>
      <c r="BQ156" s="40"/>
      <c r="BR156" s="40"/>
      <c r="BS156" s="40"/>
      <c r="BT156" s="40"/>
      <c r="BU156" s="40"/>
      <c r="BV156" s="40"/>
      <c r="BW156" s="40"/>
      <c r="BX156" s="40"/>
      <c r="BY156" s="40"/>
      <c r="BZ156" s="40"/>
      <c r="CA156" s="40"/>
      <c r="CB156" s="40"/>
      <c r="CC156" s="40"/>
      <c r="CD156" s="40"/>
      <c r="CE156" s="40"/>
      <c r="CF156" s="40"/>
      <c r="CG156" s="40"/>
      <c r="CH156" s="40"/>
      <c r="CI156" s="40"/>
      <c r="CJ156" s="40"/>
      <c r="CK156" s="40"/>
      <c r="CL156" s="40"/>
      <c r="CM156" s="40"/>
      <c r="CN156" s="40"/>
      <c r="CO156" s="40"/>
      <c r="CP156" s="40"/>
      <c r="CQ156" s="40"/>
      <c r="CR156" s="40"/>
      <c r="CS156" s="40"/>
      <c r="CT156" s="40"/>
      <c r="CU156" s="40"/>
      <c r="CV156" s="40"/>
      <c r="CW156" s="40"/>
      <c r="CX156" s="40"/>
      <c r="CY156" s="40"/>
      <c r="CZ156" s="40"/>
      <c r="DA156" s="40"/>
      <c r="DB156" s="40"/>
      <c r="DC156" s="40"/>
      <c r="DD156" s="40"/>
      <c r="DE156" s="40"/>
      <c r="DF156" s="40"/>
      <c r="DG156" s="40"/>
      <c r="DH156" s="40"/>
      <c r="DI156" s="40"/>
      <c r="DJ156" s="40"/>
      <c r="DK156" s="40"/>
      <c r="DL156" s="40"/>
      <c r="DM156" s="40"/>
      <c r="DN156" s="40"/>
      <c r="DO156" s="40"/>
      <c r="DP156" s="40"/>
      <c r="DQ156" s="40"/>
      <c r="DR156" s="40"/>
      <c r="DS156" s="40"/>
      <c r="DT156" s="40"/>
      <c r="DU156" s="40"/>
      <c r="DV156" s="40"/>
      <c r="DW156" s="40"/>
      <c r="DX156" s="40"/>
      <c r="DY156" s="40"/>
      <c r="DZ156" s="40"/>
      <c r="EA156" s="40"/>
      <c r="EB156" s="40"/>
      <c r="EC156" s="40"/>
      <c r="ED156" s="40"/>
      <c r="EE156" s="40"/>
      <c r="EF156" s="40"/>
      <c r="EG156" s="40"/>
      <c r="EH156" s="40"/>
      <c r="EI156" s="40"/>
      <c r="EJ156" s="40"/>
      <c r="EK156" s="40"/>
      <c r="EL156" s="40"/>
      <c r="EM156" s="40"/>
      <c r="EN156" s="40"/>
      <c r="EO156" s="40"/>
      <c r="EP156" s="40"/>
      <c r="EQ156" s="40"/>
      <c r="ER156" s="40"/>
      <c r="ES156" s="40"/>
      <c r="ET156" s="40"/>
      <c r="EU156" s="40"/>
      <c r="EV156" s="40"/>
      <c r="EW156" s="40"/>
      <c r="EX156" s="40"/>
      <c r="EY156" s="40"/>
      <c r="EZ156" s="40"/>
      <c r="FA156" s="40"/>
      <c r="FB156" s="40"/>
      <c r="FC156" s="40"/>
      <c r="FD156" s="40"/>
      <c r="FE156" s="40"/>
      <c r="FF156" s="40"/>
      <c r="FG156" s="40"/>
      <c r="FH156" s="40"/>
      <c r="FI156" s="40"/>
      <c r="FJ156" s="40"/>
      <c r="FK156" s="40"/>
      <c r="FL156" s="40"/>
      <c r="FM156" s="40"/>
      <c r="FN156" s="40"/>
      <c r="FO156" s="40"/>
      <c r="FP156" s="40"/>
      <c r="FQ156" s="40"/>
      <c r="FR156" s="40"/>
      <c r="FS156" s="40"/>
      <c r="FT156" s="40"/>
      <c r="FU156" s="40"/>
      <c r="FV156" s="40"/>
      <c r="FW156" s="40"/>
      <c r="FX156" s="40"/>
      <c r="FY156" s="40"/>
      <c r="FZ156" s="40"/>
      <c r="GA156" s="40"/>
      <c r="GB156" s="40"/>
      <c r="GC156" s="40"/>
      <c r="GD156" s="40"/>
      <c r="GE156" s="40"/>
      <c r="GF156" s="40"/>
      <c r="GG156" s="40"/>
      <c r="GH156" s="40"/>
      <c r="GI156" s="40"/>
      <c r="GJ156" s="40"/>
      <c r="GK156" s="40"/>
      <c r="GL156" s="40"/>
      <c r="GM156" s="40"/>
      <c r="GN156" s="40"/>
      <c r="GO156" s="40"/>
      <c r="GP156" s="40"/>
      <c r="GQ156" s="40"/>
      <c r="GR156" s="40"/>
      <c r="GS156" s="40"/>
      <c r="GT156" s="40"/>
      <c r="GU156" s="40"/>
      <c r="GV156" s="40"/>
      <c r="GW156" s="40"/>
      <c r="GX156" s="40"/>
      <c r="GY156" s="40"/>
      <c r="GZ156" s="40"/>
      <c r="HA156" s="40"/>
      <c r="HB156" s="40"/>
      <c r="HC156" s="40"/>
      <c r="HD156" s="40"/>
      <c r="HE156" s="40"/>
      <c r="HF156" s="40"/>
      <c r="HG156" s="40"/>
      <c r="HH156" s="40"/>
      <c r="HI156" s="40"/>
      <c r="HJ156" s="40"/>
      <c r="HK156" s="40"/>
      <c r="HL156" s="40"/>
      <c r="HM156" s="40"/>
      <c r="HN156" s="40"/>
      <c r="HO156" s="40"/>
      <c r="HP156" s="40"/>
      <c r="HQ156" s="40"/>
      <c r="HR156" s="40"/>
      <c r="HS156" s="40"/>
      <c r="HT156" s="40"/>
      <c r="HU156" s="40"/>
      <c r="HV156" s="40"/>
      <c r="HW156" s="40"/>
      <c r="HX156" s="40"/>
      <c r="HY156" s="40"/>
      <c r="HZ156" s="40"/>
      <c r="IA156" s="40"/>
      <c r="IB156" s="40"/>
      <c r="IC156" s="40"/>
      <c r="ID156" s="40"/>
      <c r="IE156" s="40"/>
      <c r="IF156" s="40"/>
      <c r="IG156" s="40"/>
      <c r="IH156" s="40"/>
      <c r="II156" s="40"/>
      <c r="IJ156" s="40"/>
      <c r="IK156" s="40"/>
      <c r="IL156" s="40"/>
      <c r="IM156" s="40"/>
      <c r="IN156" s="40"/>
      <c r="IO156" s="40"/>
      <c r="IP156" s="40"/>
      <c r="IQ156" s="40"/>
      <c r="IR156" s="40"/>
      <c r="IS156" s="40"/>
      <c r="IT156" s="40"/>
      <c r="IU156" s="40"/>
      <c r="IV156" s="40"/>
      <c r="IW156" s="40"/>
      <c r="IX156" s="40"/>
      <c r="IY156" s="40"/>
      <c r="IZ156" s="40"/>
      <c r="JA156" s="40"/>
      <c r="JB156" s="40"/>
      <c r="JC156" s="40"/>
      <c r="JD156" s="40"/>
      <c r="JE156" s="40"/>
      <c r="JF156" s="40"/>
      <c r="JG156" s="40"/>
      <c r="JH156" s="40"/>
      <c r="JI156" s="40"/>
      <c r="JJ156" s="40"/>
      <c r="JK156" s="40"/>
      <c r="JL156" s="40"/>
      <c r="JM156" s="40"/>
      <c r="JN156" s="40"/>
      <c r="JO156" s="40"/>
      <c r="JP156" s="40"/>
      <c r="JQ156" s="40"/>
      <c r="JR156" s="40"/>
      <c r="JS156" s="40"/>
      <c r="JT156" s="40"/>
      <c r="JU156" s="40"/>
      <c r="JV156" s="40"/>
      <c r="JW156" s="40"/>
      <c r="JX156" s="40"/>
      <c r="JY156" s="40"/>
      <c r="JZ156" s="40"/>
      <c r="KA156" s="40"/>
      <c r="KB156" s="40"/>
      <c r="KC156" s="40"/>
      <c r="KD156" s="40"/>
      <c r="KE156" s="40"/>
      <c r="KF156" s="40"/>
      <c r="KG156" s="40"/>
      <c r="KH156" s="40"/>
      <c r="KI156" s="40"/>
      <c r="KJ156" s="40"/>
      <c r="KK156" s="40"/>
      <c r="KL156" s="40"/>
      <c r="KM156" s="40"/>
      <c r="KN156" s="40"/>
      <c r="KO156" s="40"/>
      <c r="KP156" s="40"/>
      <c r="KQ156" s="40"/>
      <c r="KR156" s="40"/>
      <c r="KS156" s="40"/>
      <c r="KT156" s="40"/>
      <c r="KU156" s="40"/>
      <c r="KV156" s="40"/>
      <c r="KW156" s="40"/>
      <c r="KX156" s="40"/>
      <c r="KY156" s="40"/>
      <c r="KZ156" s="40"/>
      <c r="LA156" s="40"/>
      <c r="LB156" s="40"/>
      <c r="LC156" s="40"/>
      <c r="LD156" s="40"/>
      <c r="LE156" s="40"/>
      <c r="LF156" s="40"/>
      <c r="LG156" s="40"/>
      <c r="LH156" s="40"/>
      <c r="LI156" s="40"/>
      <c r="LJ156" s="40"/>
      <c r="LK156" s="40"/>
      <c r="LL156" s="40"/>
      <c r="LM156" s="40"/>
      <c r="LN156" s="40"/>
      <c r="LO156" s="40"/>
      <c r="LP156" s="40"/>
      <c r="LQ156" s="40"/>
      <c r="LR156" s="40"/>
      <c r="LS156" s="40"/>
      <c r="LT156" s="40"/>
      <c r="LU156" s="40"/>
      <c r="LV156" s="40"/>
      <c r="LW156" s="40"/>
      <c r="LX156" s="40"/>
      <c r="LY156" s="40"/>
      <c r="LZ156" s="40"/>
      <c r="MA156" s="40"/>
      <c r="MB156" s="40"/>
      <c r="MC156" s="40"/>
      <c r="MD156" s="40"/>
      <c r="ME156" s="40"/>
      <c r="MF156" s="40"/>
      <c r="MG156" s="40"/>
      <c r="MH156" s="40"/>
      <c r="MI156" s="40"/>
      <c r="MJ156" s="40"/>
      <c r="MK156" s="40"/>
      <c r="ML156" s="40"/>
      <c r="MM156" s="40"/>
      <c r="MN156" s="40"/>
      <c r="MO156" s="40"/>
      <c r="MP156" s="40"/>
      <c r="MQ156" s="40"/>
      <c r="MR156" s="40"/>
      <c r="MS156" s="40"/>
      <c r="MT156" s="40"/>
      <c r="MU156" s="40"/>
      <c r="MV156" s="40"/>
      <c r="MW156" s="40"/>
      <c r="MX156" s="40"/>
      <c r="MY156" s="40"/>
      <c r="MZ156" s="40"/>
      <c r="NA156" s="40"/>
      <c r="NB156" s="40"/>
      <c r="NC156" s="40"/>
      <c r="ND156" s="40"/>
      <c r="NE156" s="40"/>
      <c r="NF156" s="40"/>
      <c r="NG156" s="40"/>
      <c r="NH156" s="40"/>
      <c r="NI156" s="40"/>
      <c r="NJ156" s="40"/>
      <c r="NK156" s="40"/>
      <c r="NL156" s="40"/>
      <c r="NM156" s="40"/>
      <c r="NN156" s="40"/>
      <c r="NO156" s="40"/>
      <c r="NP156" s="40"/>
      <c r="NQ156" s="40"/>
      <c r="NR156" s="40"/>
      <c r="NS156" s="40"/>
      <c r="NT156" s="40"/>
      <c r="NU156" s="40"/>
      <c r="NV156" s="40"/>
      <c r="NW156" s="40"/>
      <c r="NX156" s="40"/>
      <c r="NY156" s="40"/>
      <c r="NZ156" s="40"/>
      <c r="OA156" s="40"/>
      <c r="OB156" s="40"/>
      <c r="OC156" s="40"/>
      <c r="OD156" s="40"/>
      <c r="OE156" s="40"/>
      <c r="OF156" s="40"/>
      <c r="OG156" s="40"/>
      <c r="OH156" s="40"/>
      <c r="OI156" s="40"/>
      <c r="OJ156" s="40"/>
      <c r="OK156" s="40"/>
      <c r="OL156" s="40"/>
      <c r="OM156" s="40"/>
      <c r="ON156" s="40"/>
      <c r="OO156" s="40"/>
      <c r="OP156" s="40"/>
      <c r="OQ156" s="40"/>
      <c r="OR156" s="40"/>
      <c r="OS156" s="40"/>
      <c r="OT156" s="40"/>
      <c r="OU156" s="40"/>
      <c r="OV156" s="40"/>
      <c r="OW156" s="40"/>
      <c r="OX156" s="40"/>
      <c r="OY156" s="40"/>
      <c r="OZ156" s="40"/>
      <c r="PA156" s="40"/>
      <c r="PB156" s="40"/>
      <c r="PC156" s="40"/>
      <c r="PD156" s="40"/>
      <c r="PE156" s="40"/>
      <c r="PF156" s="40"/>
      <c r="PG156" s="40"/>
      <c r="PH156" s="40"/>
      <c r="PI156" s="40"/>
      <c r="PJ156" s="40"/>
      <c r="PK156" s="40"/>
      <c r="PL156" s="40"/>
      <c r="PM156" s="40"/>
      <c r="PN156" s="40"/>
      <c r="PO156" s="40"/>
      <c r="PP156" s="40"/>
      <c r="PQ156" s="40"/>
      <c r="PR156" s="40"/>
      <c r="PS156" s="40"/>
      <c r="PT156" s="40"/>
      <c r="PU156" s="40"/>
      <c r="PV156" s="40"/>
      <c r="PW156" s="40"/>
      <c r="PX156" s="40"/>
      <c r="PY156" s="40"/>
      <c r="PZ156" s="40"/>
      <c r="QA156" s="40"/>
      <c r="QB156" s="40"/>
      <c r="QC156" s="40"/>
      <c r="QD156" s="40"/>
      <c r="QE156" s="40"/>
      <c r="QF156" s="40"/>
      <c r="QG156" s="40"/>
      <c r="QH156" s="40"/>
      <c r="QI156" s="40"/>
      <c r="QJ156" s="40"/>
      <c r="QK156" s="40"/>
      <c r="QL156" s="40"/>
      <c r="QM156" s="40"/>
      <c r="QN156" s="40"/>
      <c r="QO156" s="40"/>
      <c r="QP156" s="40"/>
      <c r="QQ156" s="40"/>
      <c r="QR156" s="40"/>
      <c r="QS156" s="40"/>
      <c r="QT156" s="40"/>
      <c r="QU156" s="40"/>
      <c r="QV156" s="40"/>
      <c r="QW156" s="40"/>
      <c r="QX156" s="40"/>
      <c r="QY156" s="40"/>
      <c r="QZ156" s="40"/>
      <c r="RA156" s="40"/>
      <c r="RB156" s="40"/>
      <c r="RC156" s="40"/>
      <c r="RD156" s="40"/>
      <c r="RE156" s="40"/>
      <c r="RF156" s="40"/>
      <c r="RG156" s="40"/>
      <c r="RH156" s="40"/>
      <c r="RI156" s="40"/>
      <c r="RJ156" s="40"/>
      <c r="RK156" s="40"/>
      <c r="RL156" s="40"/>
      <c r="RM156" s="40"/>
      <c r="RN156" s="40"/>
      <c r="RO156" s="40"/>
      <c r="RP156" s="40"/>
      <c r="RQ156" s="40"/>
      <c r="RR156" s="40"/>
      <c r="RS156" s="40"/>
      <c r="RT156" s="40"/>
      <c r="RU156" s="40"/>
      <c r="RV156" s="40"/>
      <c r="RW156" s="40"/>
      <c r="RX156" s="40"/>
      <c r="RY156" s="40"/>
      <c r="RZ156" s="40"/>
      <c r="SA156" s="40"/>
      <c r="SB156" s="40"/>
      <c r="SC156" s="40"/>
      <c r="SD156" s="40"/>
      <c r="SE156" s="40"/>
      <c r="SF156" s="40"/>
      <c r="SG156" s="40"/>
    </row>
    <row r="157" spans="1:501" s="41" customFormat="1" ht="66" customHeight="1" x14ac:dyDescent="0.25">
      <c r="A157" s="30" t="s">
        <v>227</v>
      </c>
      <c r="B157" s="16">
        <v>1398173.42</v>
      </c>
      <c r="C157" s="16">
        <v>2246216</v>
      </c>
      <c r="D157" s="16">
        <v>2246216</v>
      </c>
      <c r="E157" s="16">
        <f>E158</f>
        <v>1182565.99</v>
      </c>
      <c r="F157" s="16">
        <f t="shared" si="53"/>
        <v>0</v>
      </c>
      <c r="G157" s="16"/>
      <c r="H157" s="17"/>
      <c r="I157" s="17">
        <f t="shared" si="54"/>
        <v>0</v>
      </c>
      <c r="J157" s="16"/>
      <c r="K157" s="16"/>
      <c r="L157" s="16">
        <f t="shared" si="55"/>
        <v>0</v>
      </c>
      <c r="M157" s="16">
        <f t="shared" si="56"/>
        <v>2246216</v>
      </c>
      <c r="N157" s="169"/>
      <c r="O157" s="40"/>
      <c r="P157" s="40"/>
      <c r="Q157" s="40"/>
      <c r="R157" s="40"/>
      <c r="S157" s="40"/>
      <c r="T157" s="40"/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F157" s="40"/>
      <c r="AG157" s="40"/>
      <c r="AH157" s="40"/>
      <c r="AI157" s="40"/>
      <c r="AJ157" s="40"/>
      <c r="AK157" s="40"/>
      <c r="AL157" s="40"/>
      <c r="AM157" s="40"/>
      <c r="AN157" s="40"/>
      <c r="AO157" s="40"/>
      <c r="AP157" s="40"/>
      <c r="AQ157" s="40"/>
      <c r="AR157" s="40"/>
      <c r="AS157" s="40"/>
      <c r="AT157" s="40"/>
      <c r="AU157" s="40"/>
      <c r="AV157" s="40"/>
      <c r="AW157" s="40"/>
      <c r="AX157" s="40"/>
      <c r="AY157" s="40"/>
      <c r="AZ157" s="40"/>
      <c r="BA157" s="40"/>
      <c r="BB157" s="40"/>
      <c r="BC157" s="40"/>
      <c r="BD157" s="40"/>
      <c r="BE157" s="40"/>
      <c r="BF157" s="40"/>
      <c r="BG157" s="40"/>
      <c r="BH157" s="40"/>
      <c r="BI157" s="40"/>
      <c r="BJ157" s="40"/>
      <c r="BK157" s="40"/>
      <c r="BL157" s="40"/>
      <c r="BM157" s="40"/>
      <c r="BN157" s="40"/>
      <c r="BO157" s="40"/>
      <c r="BP157" s="40"/>
      <c r="BQ157" s="40"/>
      <c r="BR157" s="40"/>
      <c r="BS157" s="40"/>
      <c r="BT157" s="40"/>
      <c r="BU157" s="40"/>
      <c r="BV157" s="40"/>
      <c r="BW157" s="40"/>
      <c r="BX157" s="40"/>
      <c r="BY157" s="40"/>
      <c r="BZ157" s="40"/>
      <c r="CA157" s="40"/>
      <c r="CB157" s="40"/>
      <c r="CC157" s="40"/>
      <c r="CD157" s="40"/>
      <c r="CE157" s="40"/>
      <c r="CF157" s="40"/>
      <c r="CG157" s="40"/>
      <c r="CH157" s="40"/>
      <c r="CI157" s="40"/>
      <c r="CJ157" s="40"/>
      <c r="CK157" s="40"/>
      <c r="CL157" s="40"/>
      <c r="CM157" s="40"/>
      <c r="CN157" s="40"/>
      <c r="CO157" s="40"/>
      <c r="CP157" s="40"/>
      <c r="CQ157" s="40"/>
      <c r="CR157" s="40"/>
      <c r="CS157" s="40"/>
      <c r="CT157" s="40"/>
      <c r="CU157" s="40"/>
      <c r="CV157" s="40"/>
      <c r="CW157" s="40"/>
      <c r="CX157" s="40"/>
      <c r="CY157" s="40"/>
      <c r="CZ157" s="40"/>
      <c r="DA157" s="40"/>
      <c r="DB157" s="40"/>
      <c r="DC157" s="40"/>
      <c r="DD157" s="40"/>
      <c r="DE157" s="40"/>
      <c r="DF157" s="40"/>
      <c r="DG157" s="40"/>
      <c r="DH157" s="40"/>
      <c r="DI157" s="40"/>
      <c r="DJ157" s="40"/>
      <c r="DK157" s="40"/>
      <c r="DL157" s="40"/>
      <c r="DM157" s="40"/>
      <c r="DN157" s="40"/>
      <c r="DO157" s="40"/>
      <c r="DP157" s="40"/>
      <c r="DQ157" s="40"/>
      <c r="DR157" s="40"/>
      <c r="DS157" s="40"/>
      <c r="DT157" s="40"/>
      <c r="DU157" s="40"/>
      <c r="DV157" s="40"/>
      <c r="DW157" s="40"/>
      <c r="DX157" s="40"/>
      <c r="DY157" s="40"/>
      <c r="DZ157" s="40"/>
      <c r="EA157" s="40"/>
      <c r="EB157" s="40"/>
      <c r="EC157" s="40"/>
      <c r="ED157" s="40"/>
      <c r="EE157" s="40"/>
      <c r="EF157" s="40"/>
      <c r="EG157" s="40"/>
      <c r="EH157" s="40"/>
      <c r="EI157" s="40"/>
      <c r="EJ157" s="40"/>
      <c r="EK157" s="40"/>
      <c r="EL157" s="40"/>
      <c r="EM157" s="40"/>
      <c r="EN157" s="40"/>
      <c r="EO157" s="40"/>
      <c r="EP157" s="40"/>
      <c r="EQ157" s="40"/>
      <c r="ER157" s="40"/>
      <c r="ES157" s="40"/>
      <c r="ET157" s="40"/>
      <c r="EU157" s="40"/>
      <c r="EV157" s="40"/>
      <c r="EW157" s="40"/>
      <c r="EX157" s="40"/>
      <c r="EY157" s="40"/>
      <c r="EZ157" s="40"/>
      <c r="FA157" s="40"/>
      <c r="FB157" s="40"/>
      <c r="FC157" s="40"/>
      <c r="FD157" s="40"/>
      <c r="FE157" s="40"/>
      <c r="FF157" s="40"/>
      <c r="FG157" s="40"/>
      <c r="FH157" s="40"/>
      <c r="FI157" s="40"/>
      <c r="FJ157" s="40"/>
      <c r="FK157" s="40"/>
      <c r="FL157" s="40"/>
      <c r="FM157" s="40"/>
      <c r="FN157" s="40"/>
      <c r="FO157" s="40"/>
      <c r="FP157" s="40"/>
      <c r="FQ157" s="40"/>
      <c r="FR157" s="40"/>
      <c r="FS157" s="40"/>
      <c r="FT157" s="40"/>
      <c r="FU157" s="40"/>
      <c r="FV157" s="40"/>
      <c r="FW157" s="40"/>
      <c r="FX157" s="40"/>
      <c r="FY157" s="40"/>
      <c r="FZ157" s="40"/>
      <c r="GA157" s="40"/>
      <c r="GB157" s="40"/>
      <c r="GC157" s="40"/>
      <c r="GD157" s="40"/>
      <c r="GE157" s="40"/>
      <c r="GF157" s="40"/>
      <c r="GG157" s="40"/>
      <c r="GH157" s="40"/>
      <c r="GI157" s="40"/>
      <c r="GJ157" s="40"/>
      <c r="GK157" s="40"/>
      <c r="GL157" s="40"/>
      <c r="GM157" s="40"/>
      <c r="GN157" s="40"/>
      <c r="GO157" s="40"/>
      <c r="GP157" s="40"/>
      <c r="GQ157" s="40"/>
      <c r="GR157" s="40"/>
      <c r="GS157" s="40"/>
      <c r="GT157" s="40"/>
      <c r="GU157" s="40"/>
      <c r="GV157" s="40"/>
      <c r="GW157" s="40"/>
      <c r="GX157" s="40"/>
      <c r="GY157" s="40"/>
      <c r="GZ157" s="40"/>
      <c r="HA157" s="40"/>
      <c r="HB157" s="40"/>
      <c r="HC157" s="40"/>
      <c r="HD157" s="40"/>
      <c r="HE157" s="40"/>
      <c r="HF157" s="40"/>
      <c r="HG157" s="40"/>
      <c r="HH157" s="40"/>
      <c r="HI157" s="40"/>
      <c r="HJ157" s="40"/>
      <c r="HK157" s="40"/>
      <c r="HL157" s="40"/>
      <c r="HM157" s="40"/>
      <c r="HN157" s="40"/>
      <c r="HO157" s="40"/>
      <c r="HP157" s="40"/>
      <c r="HQ157" s="40"/>
      <c r="HR157" s="40"/>
      <c r="HS157" s="40"/>
      <c r="HT157" s="40"/>
      <c r="HU157" s="40"/>
      <c r="HV157" s="40"/>
      <c r="HW157" s="40"/>
      <c r="HX157" s="40"/>
      <c r="HY157" s="40"/>
      <c r="HZ157" s="40"/>
      <c r="IA157" s="40"/>
      <c r="IB157" s="40"/>
      <c r="IC157" s="40"/>
      <c r="ID157" s="40"/>
      <c r="IE157" s="40"/>
      <c r="IF157" s="40"/>
      <c r="IG157" s="40"/>
      <c r="IH157" s="40"/>
      <c r="II157" s="40"/>
      <c r="IJ157" s="40"/>
      <c r="IK157" s="40"/>
      <c r="IL157" s="40"/>
      <c r="IM157" s="40"/>
      <c r="IN157" s="40"/>
      <c r="IO157" s="40"/>
      <c r="IP157" s="40"/>
      <c r="IQ157" s="40"/>
      <c r="IR157" s="40"/>
      <c r="IS157" s="40"/>
      <c r="IT157" s="40"/>
      <c r="IU157" s="40"/>
      <c r="IV157" s="40"/>
      <c r="IW157" s="40"/>
      <c r="IX157" s="40"/>
      <c r="IY157" s="40"/>
      <c r="IZ157" s="40"/>
      <c r="JA157" s="40"/>
      <c r="JB157" s="40"/>
      <c r="JC157" s="40"/>
      <c r="JD157" s="40"/>
      <c r="JE157" s="40"/>
      <c r="JF157" s="40"/>
      <c r="JG157" s="40"/>
      <c r="JH157" s="40"/>
      <c r="JI157" s="40"/>
      <c r="JJ157" s="40"/>
      <c r="JK157" s="40"/>
      <c r="JL157" s="40"/>
      <c r="JM157" s="40"/>
      <c r="JN157" s="40"/>
      <c r="JO157" s="40"/>
      <c r="JP157" s="40"/>
      <c r="JQ157" s="40"/>
      <c r="JR157" s="40"/>
      <c r="JS157" s="40"/>
      <c r="JT157" s="40"/>
      <c r="JU157" s="40"/>
      <c r="JV157" s="40"/>
      <c r="JW157" s="40"/>
      <c r="JX157" s="40"/>
      <c r="JY157" s="40"/>
      <c r="JZ157" s="40"/>
      <c r="KA157" s="40"/>
      <c r="KB157" s="40"/>
      <c r="KC157" s="40"/>
      <c r="KD157" s="40"/>
      <c r="KE157" s="40"/>
      <c r="KF157" s="40"/>
      <c r="KG157" s="40"/>
      <c r="KH157" s="40"/>
      <c r="KI157" s="40"/>
      <c r="KJ157" s="40"/>
      <c r="KK157" s="40"/>
      <c r="KL157" s="40"/>
      <c r="KM157" s="40"/>
      <c r="KN157" s="40"/>
      <c r="KO157" s="40"/>
      <c r="KP157" s="40"/>
      <c r="KQ157" s="40"/>
      <c r="KR157" s="40"/>
      <c r="KS157" s="40"/>
      <c r="KT157" s="40"/>
      <c r="KU157" s="40"/>
      <c r="KV157" s="40"/>
      <c r="KW157" s="40"/>
      <c r="KX157" s="40"/>
      <c r="KY157" s="40"/>
      <c r="KZ157" s="40"/>
      <c r="LA157" s="40"/>
      <c r="LB157" s="40"/>
      <c r="LC157" s="40"/>
      <c r="LD157" s="40"/>
      <c r="LE157" s="40"/>
      <c r="LF157" s="40"/>
      <c r="LG157" s="40"/>
      <c r="LH157" s="40"/>
      <c r="LI157" s="40"/>
      <c r="LJ157" s="40"/>
      <c r="LK157" s="40"/>
      <c r="LL157" s="40"/>
      <c r="LM157" s="40"/>
      <c r="LN157" s="40"/>
      <c r="LO157" s="40"/>
      <c r="LP157" s="40"/>
      <c r="LQ157" s="40"/>
      <c r="LR157" s="40"/>
      <c r="LS157" s="40"/>
      <c r="LT157" s="40"/>
      <c r="LU157" s="40"/>
      <c r="LV157" s="40"/>
      <c r="LW157" s="40"/>
      <c r="LX157" s="40"/>
      <c r="LY157" s="40"/>
      <c r="LZ157" s="40"/>
      <c r="MA157" s="40"/>
      <c r="MB157" s="40"/>
      <c r="MC157" s="40"/>
      <c r="MD157" s="40"/>
      <c r="ME157" s="40"/>
      <c r="MF157" s="40"/>
      <c r="MG157" s="40"/>
      <c r="MH157" s="40"/>
      <c r="MI157" s="40"/>
      <c r="MJ157" s="40"/>
      <c r="MK157" s="40"/>
      <c r="ML157" s="40"/>
      <c r="MM157" s="40"/>
      <c r="MN157" s="40"/>
      <c r="MO157" s="40"/>
      <c r="MP157" s="40"/>
      <c r="MQ157" s="40"/>
      <c r="MR157" s="40"/>
      <c r="MS157" s="40"/>
      <c r="MT157" s="40"/>
      <c r="MU157" s="40"/>
      <c r="MV157" s="40"/>
      <c r="MW157" s="40"/>
      <c r="MX157" s="40"/>
      <c r="MY157" s="40"/>
      <c r="MZ157" s="40"/>
      <c r="NA157" s="40"/>
      <c r="NB157" s="40"/>
      <c r="NC157" s="40"/>
      <c r="ND157" s="40"/>
      <c r="NE157" s="40"/>
      <c r="NF157" s="40"/>
      <c r="NG157" s="40"/>
      <c r="NH157" s="40"/>
      <c r="NI157" s="40"/>
      <c r="NJ157" s="40"/>
      <c r="NK157" s="40"/>
      <c r="NL157" s="40"/>
      <c r="NM157" s="40"/>
      <c r="NN157" s="40"/>
      <c r="NO157" s="40"/>
      <c r="NP157" s="40"/>
      <c r="NQ157" s="40"/>
      <c r="NR157" s="40"/>
      <c r="NS157" s="40"/>
      <c r="NT157" s="40"/>
      <c r="NU157" s="40"/>
      <c r="NV157" s="40"/>
      <c r="NW157" s="40"/>
      <c r="NX157" s="40"/>
      <c r="NY157" s="40"/>
      <c r="NZ157" s="40"/>
      <c r="OA157" s="40"/>
      <c r="OB157" s="40"/>
      <c r="OC157" s="40"/>
      <c r="OD157" s="40"/>
      <c r="OE157" s="40"/>
      <c r="OF157" s="40"/>
      <c r="OG157" s="40"/>
      <c r="OH157" s="40"/>
      <c r="OI157" s="40"/>
      <c r="OJ157" s="40"/>
      <c r="OK157" s="40"/>
      <c r="OL157" s="40"/>
      <c r="OM157" s="40"/>
      <c r="ON157" s="40"/>
      <c r="OO157" s="40"/>
      <c r="OP157" s="40"/>
      <c r="OQ157" s="40"/>
      <c r="OR157" s="40"/>
      <c r="OS157" s="40"/>
      <c r="OT157" s="40"/>
      <c r="OU157" s="40"/>
      <c r="OV157" s="40"/>
      <c r="OW157" s="40"/>
      <c r="OX157" s="40"/>
      <c r="OY157" s="40"/>
      <c r="OZ157" s="40"/>
      <c r="PA157" s="40"/>
      <c r="PB157" s="40"/>
      <c r="PC157" s="40"/>
      <c r="PD157" s="40"/>
      <c r="PE157" s="40"/>
      <c r="PF157" s="40"/>
      <c r="PG157" s="40"/>
      <c r="PH157" s="40"/>
      <c r="PI157" s="40"/>
      <c r="PJ157" s="40"/>
      <c r="PK157" s="40"/>
      <c r="PL157" s="40"/>
      <c r="PM157" s="40"/>
      <c r="PN157" s="40"/>
      <c r="PO157" s="40"/>
      <c r="PP157" s="40"/>
      <c r="PQ157" s="40"/>
      <c r="PR157" s="40"/>
      <c r="PS157" s="40"/>
      <c r="PT157" s="40"/>
      <c r="PU157" s="40"/>
      <c r="PV157" s="40"/>
      <c r="PW157" s="40"/>
      <c r="PX157" s="40"/>
      <c r="PY157" s="40"/>
      <c r="PZ157" s="40"/>
      <c r="QA157" s="40"/>
      <c r="QB157" s="40"/>
      <c r="QC157" s="40"/>
      <c r="QD157" s="40"/>
      <c r="QE157" s="40"/>
      <c r="QF157" s="40"/>
      <c r="QG157" s="40"/>
      <c r="QH157" s="40"/>
      <c r="QI157" s="40"/>
      <c r="QJ157" s="40"/>
      <c r="QK157" s="40"/>
      <c r="QL157" s="40"/>
      <c r="QM157" s="40"/>
      <c r="QN157" s="40"/>
      <c r="QO157" s="40"/>
      <c r="QP157" s="40"/>
      <c r="QQ157" s="40"/>
      <c r="QR157" s="40"/>
      <c r="QS157" s="40"/>
      <c r="QT157" s="40"/>
      <c r="QU157" s="40"/>
      <c r="QV157" s="40"/>
      <c r="QW157" s="40"/>
      <c r="QX157" s="40"/>
      <c r="QY157" s="40"/>
      <c r="QZ157" s="40"/>
      <c r="RA157" s="40"/>
      <c r="RB157" s="40"/>
      <c r="RC157" s="40"/>
      <c r="RD157" s="40"/>
      <c r="RE157" s="40"/>
      <c r="RF157" s="40"/>
      <c r="RG157" s="40"/>
      <c r="RH157" s="40"/>
      <c r="RI157" s="40"/>
      <c r="RJ157" s="40"/>
      <c r="RK157" s="40"/>
      <c r="RL157" s="40"/>
      <c r="RM157" s="40"/>
      <c r="RN157" s="40"/>
      <c r="RO157" s="40"/>
      <c r="RP157" s="40"/>
      <c r="RQ157" s="40"/>
      <c r="RR157" s="40"/>
      <c r="RS157" s="40"/>
      <c r="RT157" s="40"/>
      <c r="RU157" s="40"/>
      <c r="RV157" s="40"/>
      <c r="RW157" s="40"/>
      <c r="RX157" s="40"/>
      <c r="RY157" s="40"/>
      <c r="RZ157" s="40"/>
      <c r="SA157" s="40"/>
      <c r="SB157" s="40"/>
      <c r="SC157" s="40"/>
      <c r="SD157" s="40"/>
      <c r="SE157" s="40"/>
      <c r="SF157" s="40"/>
      <c r="SG157" s="40"/>
    </row>
    <row r="158" spans="1:501" s="41" customFormat="1" ht="28.5" customHeight="1" x14ac:dyDescent="0.25">
      <c r="A158" s="33" t="s">
        <v>204</v>
      </c>
      <c r="B158" s="16">
        <f>B159</f>
        <v>1398173.42</v>
      </c>
      <c r="C158" s="16">
        <f>C159</f>
        <v>2246216</v>
      </c>
      <c r="D158" s="16">
        <f>D159</f>
        <v>2246216</v>
      </c>
      <c r="E158" s="16">
        <f>E159</f>
        <v>1182565.99</v>
      </c>
      <c r="F158" s="16">
        <f t="shared" si="53"/>
        <v>0</v>
      </c>
      <c r="G158" s="16"/>
      <c r="H158" s="17"/>
      <c r="I158" s="17">
        <f t="shared" si="54"/>
        <v>0</v>
      </c>
      <c r="J158" s="16"/>
      <c r="K158" s="16"/>
      <c r="L158" s="16">
        <f t="shared" si="55"/>
        <v>0</v>
      </c>
      <c r="M158" s="16">
        <f t="shared" si="56"/>
        <v>2246216</v>
      </c>
      <c r="N158" s="118"/>
      <c r="O158" s="40"/>
      <c r="P158" s="40"/>
      <c r="Q158" s="40"/>
      <c r="R158" s="40"/>
      <c r="S158" s="40"/>
      <c r="T158" s="40"/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F158" s="40"/>
      <c r="AG158" s="40"/>
      <c r="AH158" s="40"/>
      <c r="AI158" s="40"/>
      <c r="AJ158" s="40"/>
      <c r="AK158" s="40"/>
      <c r="AL158" s="40"/>
      <c r="AM158" s="40"/>
      <c r="AN158" s="40"/>
      <c r="AO158" s="40"/>
      <c r="AP158" s="40"/>
      <c r="AQ158" s="40"/>
      <c r="AR158" s="40"/>
      <c r="AS158" s="40"/>
      <c r="AT158" s="40"/>
      <c r="AU158" s="40"/>
      <c r="AV158" s="40"/>
      <c r="AW158" s="40"/>
      <c r="AX158" s="40"/>
      <c r="AY158" s="40"/>
      <c r="AZ158" s="40"/>
      <c r="BA158" s="40"/>
      <c r="BB158" s="40"/>
      <c r="BC158" s="40"/>
      <c r="BD158" s="40"/>
      <c r="BE158" s="40"/>
      <c r="BF158" s="40"/>
      <c r="BG158" s="40"/>
      <c r="BH158" s="40"/>
      <c r="BI158" s="40"/>
      <c r="BJ158" s="40"/>
      <c r="BK158" s="40"/>
      <c r="BL158" s="40"/>
      <c r="BM158" s="40"/>
      <c r="BN158" s="40"/>
      <c r="BO158" s="40"/>
      <c r="BP158" s="40"/>
      <c r="BQ158" s="40"/>
      <c r="BR158" s="40"/>
      <c r="BS158" s="40"/>
      <c r="BT158" s="40"/>
      <c r="BU158" s="40"/>
      <c r="BV158" s="40"/>
      <c r="BW158" s="40"/>
      <c r="BX158" s="40"/>
      <c r="BY158" s="40"/>
      <c r="BZ158" s="40"/>
      <c r="CA158" s="40"/>
      <c r="CB158" s="40"/>
      <c r="CC158" s="40"/>
      <c r="CD158" s="40"/>
      <c r="CE158" s="40"/>
      <c r="CF158" s="40"/>
      <c r="CG158" s="40"/>
      <c r="CH158" s="40"/>
      <c r="CI158" s="40"/>
      <c r="CJ158" s="40"/>
      <c r="CK158" s="40"/>
      <c r="CL158" s="40"/>
      <c r="CM158" s="40"/>
      <c r="CN158" s="40"/>
      <c r="CO158" s="40"/>
      <c r="CP158" s="40"/>
      <c r="CQ158" s="40"/>
      <c r="CR158" s="40"/>
      <c r="CS158" s="40"/>
      <c r="CT158" s="40"/>
      <c r="CU158" s="40"/>
      <c r="CV158" s="40"/>
      <c r="CW158" s="40"/>
      <c r="CX158" s="40"/>
      <c r="CY158" s="40"/>
      <c r="CZ158" s="40"/>
      <c r="DA158" s="40"/>
      <c r="DB158" s="40"/>
      <c r="DC158" s="40"/>
      <c r="DD158" s="40"/>
      <c r="DE158" s="40"/>
      <c r="DF158" s="40"/>
      <c r="DG158" s="40"/>
      <c r="DH158" s="40"/>
      <c r="DI158" s="40"/>
      <c r="DJ158" s="40"/>
      <c r="DK158" s="40"/>
      <c r="DL158" s="40"/>
      <c r="DM158" s="40"/>
      <c r="DN158" s="40"/>
      <c r="DO158" s="40"/>
      <c r="DP158" s="40"/>
      <c r="DQ158" s="40"/>
      <c r="DR158" s="40"/>
      <c r="DS158" s="40"/>
      <c r="DT158" s="40"/>
      <c r="DU158" s="40"/>
      <c r="DV158" s="40"/>
      <c r="DW158" s="40"/>
      <c r="DX158" s="40"/>
      <c r="DY158" s="40"/>
      <c r="DZ158" s="40"/>
      <c r="EA158" s="40"/>
      <c r="EB158" s="40"/>
      <c r="EC158" s="40"/>
      <c r="ED158" s="40"/>
      <c r="EE158" s="40"/>
      <c r="EF158" s="40"/>
      <c r="EG158" s="40"/>
      <c r="EH158" s="40"/>
      <c r="EI158" s="40"/>
      <c r="EJ158" s="40"/>
      <c r="EK158" s="40"/>
      <c r="EL158" s="40"/>
      <c r="EM158" s="40"/>
      <c r="EN158" s="40"/>
      <c r="EO158" s="40"/>
      <c r="EP158" s="40"/>
      <c r="EQ158" s="40"/>
      <c r="ER158" s="40"/>
      <c r="ES158" s="40"/>
      <c r="ET158" s="40"/>
      <c r="EU158" s="40"/>
      <c r="EV158" s="40"/>
      <c r="EW158" s="40"/>
      <c r="EX158" s="40"/>
      <c r="EY158" s="40"/>
      <c r="EZ158" s="40"/>
      <c r="FA158" s="40"/>
      <c r="FB158" s="40"/>
      <c r="FC158" s="40"/>
      <c r="FD158" s="40"/>
      <c r="FE158" s="40"/>
      <c r="FF158" s="40"/>
      <c r="FG158" s="40"/>
      <c r="FH158" s="40"/>
      <c r="FI158" s="40"/>
      <c r="FJ158" s="40"/>
      <c r="FK158" s="40"/>
      <c r="FL158" s="40"/>
      <c r="FM158" s="40"/>
      <c r="FN158" s="40"/>
      <c r="FO158" s="40"/>
      <c r="FP158" s="40"/>
      <c r="FQ158" s="40"/>
      <c r="FR158" s="40"/>
      <c r="FS158" s="40"/>
      <c r="FT158" s="40"/>
      <c r="FU158" s="40"/>
      <c r="FV158" s="40"/>
      <c r="FW158" s="40"/>
      <c r="FX158" s="40"/>
      <c r="FY158" s="40"/>
      <c r="FZ158" s="40"/>
      <c r="GA158" s="40"/>
      <c r="GB158" s="40"/>
      <c r="GC158" s="40"/>
      <c r="GD158" s="40"/>
      <c r="GE158" s="40"/>
      <c r="GF158" s="40"/>
      <c r="GG158" s="40"/>
      <c r="GH158" s="40"/>
      <c r="GI158" s="40"/>
      <c r="GJ158" s="40"/>
      <c r="GK158" s="40"/>
      <c r="GL158" s="40"/>
      <c r="GM158" s="40"/>
      <c r="GN158" s="40"/>
      <c r="GO158" s="40"/>
      <c r="GP158" s="40"/>
      <c r="GQ158" s="40"/>
      <c r="GR158" s="40"/>
      <c r="GS158" s="40"/>
      <c r="GT158" s="40"/>
      <c r="GU158" s="40"/>
      <c r="GV158" s="40"/>
      <c r="GW158" s="40"/>
      <c r="GX158" s="40"/>
      <c r="GY158" s="40"/>
      <c r="GZ158" s="40"/>
      <c r="HA158" s="40"/>
      <c r="HB158" s="40"/>
      <c r="HC158" s="40"/>
      <c r="HD158" s="40"/>
      <c r="HE158" s="40"/>
      <c r="HF158" s="40"/>
      <c r="HG158" s="40"/>
      <c r="HH158" s="40"/>
      <c r="HI158" s="40"/>
      <c r="HJ158" s="40"/>
      <c r="HK158" s="40"/>
      <c r="HL158" s="40"/>
      <c r="HM158" s="40"/>
      <c r="HN158" s="40"/>
      <c r="HO158" s="40"/>
      <c r="HP158" s="40"/>
      <c r="HQ158" s="40"/>
      <c r="HR158" s="40"/>
      <c r="HS158" s="40"/>
      <c r="HT158" s="40"/>
      <c r="HU158" s="40"/>
      <c r="HV158" s="40"/>
      <c r="HW158" s="40"/>
      <c r="HX158" s="40"/>
      <c r="HY158" s="40"/>
      <c r="HZ158" s="40"/>
      <c r="IA158" s="40"/>
      <c r="IB158" s="40"/>
      <c r="IC158" s="40"/>
      <c r="ID158" s="40"/>
      <c r="IE158" s="40"/>
      <c r="IF158" s="40"/>
      <c r="IG158" s="40"/>
      <c r="IH158" s="40"/>
      <c r="II158" s="40"/>
      <c r="IJ158" s="40"/>
      <c r="IK158" s="40"/>
      <c r="IL158" s="40"/>
      <c r="IM158" s="40"/>
      <c r="IN158" s="40"/>
      <c r="IO158" s="40"/>
      <c r="IP158" s="40"/>
      <c r="IQ158" s="40"/>
      <c r="IR158" s="40"/>
      <c r="IS158" s="40"/>
      <c r="IT158" s="40"/>
      <c r="IU158" s="40"/>
      <c r="IV158" s="40"/>
      <c r="IW158" s="40"/>
      <c r="IX158" s="40"/>
      <c r="IY158" s="40"/>
      <c r="IZ158" s="40"/>
      <c r="JA158" s="40"/>
      <c r="JB158" s="40"/>
      <c r="JC158" s="40"/>
      <c r="JD158" s="40"/>
      <c r="JE158" s="40"/>
      <c r="JF158" s="40"/>
      <c r="JG158" s="40"/>
      <c r="JH158" s="40"/>
      <c r="JI158" s="40"/>
      <c r="JJ158" s="40"/>
      <c r="JK158" s="40"/>
      <c r="JL158" s="40"/>
      <c r="JM158" s="40"/>
      <c r="JN158" s="40"/>
      <c r="JO158" s="40"/>
      <c r="JP158" s="40"/>
      <c r="JQ158" s="40"/>
      <c r="JR158" s="40"/>
      <c r="JS158" s="40"/>
      <c r="JT158" s="40"/>
      <c r="JU158" s="40"/>
      <c r="JV158" s="40"/>
      <c r="JW158" s="40"/>
      <c r="JX158" s="40"/>
      <c r="JY158" s="40"/>
      <c r="JZ158" s="40"/>
      <c r="KA158" s="40"/>
      <c r="KB158" s="40"/>
      <c r="KC158" s="40"/>
      <c r="KD158" s="40"/>
      <c r="KE158" s="40"/>
      <c r="KF158" s="40"/>
      <c r="KG158" s="40"/>
      <c r="KH158" s="40"/>
      <c r="KI158" s="40"/>
      <c r="KJ158" s="40"/>
      <c r="KK158" s="40"/>
      <c r="KL158" s="40"/>
      <c r="KM158" s="40"/>
      <c r="KN158" s="40"/>
      <c r="KO158" s="40"/>
      <c r="KP158" s="40"/>
      <c r="KQ158" s="40"/>
      <c r="KR158" s="40"/>
      <c r="KS158" s="40"/>
      <c r="KT158" s="40"/>
      <c r="KU158" s="40"/>
      <c r="KV158" s="40"/>
      <c r="KW158" s="40"/>
      <c r="KX158" s="40"/>
      <c r="KY158" s="40"/>
      <c r="KZ158" s="40"/>
      <c r="LA158" s="40"/>
      <c r="LB158" s="40"/>
      <c r="LC158" s="40"/>
      <c r="LD158" s="40"/>
      <c r="LE158" s="40"/>
      <c r="LF158" s="40"/>
      <c r="LG158" s="40"/>
      <c r="LH158" s="40"/>
      <c r="LI158" s="40"/>
      <c r="LJ158" s="40"/>
      <c r="LK158" s="40"/>
      <c r="LL158" s="40"/>
      <c r="LM158" s="40"/>
      <c r="LN158" s="40"/>
      <c r="LO158" s="40"/>
      <c r="LP158" s="40"/>
      <c r="LQ158" s="40"/>
      <c r="LR158" s="40"/>
      <c r="LS158" s="40"/>
      <c r="LT158" s="40"/>
      <c r="LU158" s="40"/>
      <c r="LV158" s="40"/>
      <c r="LW158" s="40"/>
      <c r="LX158" s="40"/>
      <c r="LY158" s="40"/>
      <c r="LZ158" s="40"/>
      <c r="MA158" s="40"/>
      <c r="MB158" s="40"/>
      <c r="MC158" s="40"/>
      <c r="MD158" s="40"/>
      <c r="ME158" s="40"/>
      <c r="MF158" s="40"/>
      <c r="MG158" s="40"/>
      <c r="MH158" s="40"/>
      <c r="MI158" s="40"/>
      <c r="MJ158" s="40"/>
      <c r="MK158" s="40"/>
      <c r="ML158" s="40"/>
      <c r="MM158" s="40"/>
      <c r="MN158" s="40"/>
      <c r="MO158" s="40"/>
      <c r="MP158" s="40"/>
      <c r="MQ158" s="40"/>
      <c r="MR158" s="40"/>
      <c r="MS158" s="40"/>
      <c r="MT158" s="40"/>
      <c r="MU158" s="40"/>
      <c r="MV158" s="40"/>
      <c r="MW158" s="40"/>
      <c r="MX158" s="40"/>
      <c r="MY158" s="40"/>
      <c r="MZ158" s="40"/>
      <c r="NA158" s="40"/>
      <c r="NB158" s="40"/>
      <c r="NC158" s="40"/>
      <c r="ND158" s="40"/>
      <c r="NE158" s="40"/>
      <c r="NF158" s="40"/>
      <c r="NG158" s="40"/>
      <c r="NH158" s="40"/>
      <c r="NI158" s="40"/>
      <c r="NJ158" s="40"/>
      <c r="NK158" s="40"/>
      <c r="NL158" s="40"/>
      <c r="NM158" s="40"/>
      <c r="NN158" s="40"/>
      <c r="NO158" s="40"/>
      <c r="NP158" s="40"/>
      <c r="NQ158" s="40"/>
      <c r="NR158" s="40"/>
      <c r="NS158" s="40"/>
      <c r="NT158" s="40"/>
      <c r="NU158" s="40"/>
      <c r="NV158" s="40"/>
      <c r="NW158" s="40"/>
      <c r="NX158" s="40"/>
      <c r="NY158" s="40"/>
      <c r="NZ158" s="40"/>
      <c r="OA158" s="40"/>
      <c r="OB158" s="40"/>
      <c r="OC158" s="40"/>
      <c r="OD158" s="40"/>
      <c r="OE158" s="40"/>
      <c r="OF158" s="40"/>
      <c r="OG158" s="40"/>
      <c r="OH158" s="40"/>
      <c r="OI158" s="40"/>
      <c r="OJ158" s="40"/>
      <c r="OK158" s="40"/>
      <c r="OL158" s="40"/>
      <c r="OM158" s="40"/>
      <c r="ON158" s="40"/>
      <c r="OO158" s="40"/>
      <c r="OP158" s="40"/>
      <c r="OQ158" s="40"/>
      <c r="OR158" s="40"/>
      <c r="OS158" s="40"/>
      <c r="OT158" s="40"/>
      <c r="OU158" s="40"/>
      <c r="OV158" s="40"/>
      <c r="OW158" s="40"/>
      <c r="OX158" s="40"/>
      <c r="OY158" s="40"/>
      <c r="OZ158" s="40"/>
      <c r="PA158" s="40"/>
      <c r="PB158" s="40"/>
      <c r="PC158" s="40"/>
      <c r="PD158" s="40"/>
      <c r="PE158" s="40"/>
      <c r="PF158" s="40"/>
      <c r="PG158" s="40"/>
      <c r="PH158" s="40"/>
      <c r="PI158" s="40"/>
      <c r="PJ158" s="40"/>
      <c r="PK158" s="40"/>
      <c r="PL158" s="40"/>
      <c r="PM158" s="40"/>
      <c r="PN158" s="40"/>
      <c r="PO158" s="40"/>
      <c r="PP158" s="40"/>
      <c r="PQ158" s="40"/>
      <c r="PR158" s="40"/>
      <c r="PS158" s="40"/>
      <c r="PT158" s="40"/>
      <c r="PU158" s="40"/>
      <c r="PV158" s="40"/>
      <c r="PW158" s="40"/>
      <c r="PX158" s="40"/>
      <c r="PY158" s="40"/>
      <c r="PZ158" s="40"/>
      <c r="QA158" s="40"/>
      <c r="QB158" s="40"/>
      <c r="QC158" s="40"/>
      <c r="QD158" s="40"/>
      <c r="QE158" s="40"/>
      <c r="QF158" s="40"/>
      <c r="QG158" s="40"/>
      <c r="QH158" s="40"/>
      <c r="QI158" s="40"/>
      <c r="QJ158" s="40"/>
      <c r="QK158" s="40"/>
      <c r="QL158" s="40"/>
      <c r="QM158" s="40"/>
      <c r="QN158" s="40"/>
      <c r="QO158" s="40"/>
      <c r="QP158" s="40"/>
      <c r="QQ158" s="40"/>
      <c r="QR158" s="40"/>
      <c r="QS158" s="40"/>
      <c r="QT158" s="40"/>
      <c r="QU158" s="40"/>
      <c r="QV158" s="40"/>
      <c r="QW158" s="40"/>
      <c r="QX158" s="40"/>
      <c r="QY158" s="40"/>
      <c r="QZ158" s="40"/>
      <c r="RA158" s="40"/>
      <c r="RB158" s="40"/>
      <c r="RC158" s="40"/>
      <c r="RD158" s="40"/>
      <c r="RE158" s="40"/>
      <c r="RF158" s="40"/>
      <c r="RG158" s="40"/>
      <c r="RH158" s="40"/>
      <c r="RI158" s="40"/>
      <c r="RJ158" s="40"/>
      <c r="RK158" s="40"/>
      <c r="RL158" s="40"/>
      <c r="RM158" s="40"/>
      <c r="RN158" s="40"/>
      <c r="RO158" s="40"/>
      <c r="RP158" s="40"/>
      <c r="RQ158" s="40"/>
      <c r="RR158" s="40"/>
      <c r="RS158" s="40"/>
      <c r="RT158" s="40"/>
      <c r="RU158" s="40"/>
      <c r="RV158" s="40"/>
      <c r="RW158" s="40"/>
      <c r="RX158" s="40"/>
      <c r="RY158" s="40"/>
      <c r="RZ158" s="40"/>
      <c r="SA158" s="40"/>
      <c r="SB158" s="40"/>
      <c r="SC158" s="40"/>
      <c r="SD158" s="40"/>
      <c r="SE158" s="40"/>
      <c r="SF158" s="40"/>
      <c r="SG158" s="40"/>
    </row>
    <row r="159" spans="1:501" s="41" customFormat="1" ht="59.25" customHeight="1" x14ac:dyDescent="0.25">
      <c r="A159" s="30" t="s">
        <v>227</v>
      </c>
      <c r="B159" s="16">
        <v>1398173.42</v>
      </c>
      <c r="C159" s="16">
        <v>2246216</v>
      </c>
      <c r="D159" s="16">
        <v>2246216</v>
      </c>
      <c r="E159" s="16">
        <v>1182565.99</v>
      </c>
      <c r="F159" s="16">
        <f t="shared" si="53"/>
        <v>0</v>
      </c>
      <c r="G159" s="16"/>
      <c r="H159" s="17"/>
      <c r="I159" s="17">
        <f t="shared" si="54"/>
        <v>0</v>
      </c>
      <c r="J159" s="16"/>
      <c r="K159" s="16"/>
      <c r="L159" s="16">
        <f t="shared" si="55"/>
        <v>0</v>
      </c>
      <c r="M159" s="16">
        <f t="shared" si="56"/>
        <v>2246216</v>
      </c>
      <c r="N159" s="169"/>
      <c r="O159" s="40"/>
      <c r="P159" s="40"/>
      <c r="Q159" s="40"/>
      <c r="R159" s="40"/>
      <c r="S159" s="40"/>
      <c r="T159" s="40"/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F159" s="40"/>
      <c r="AG159" s="40"/>
      <c r="AH159" s="40"/>
      <c r="AI159" s="40"/>
      <c r="AJ159" s="40"/>
      <c r="AK159" s="40"/>
      <c r="AL159" s="40"/>
      <c r="AM159" s="40"/>
      <c r="AN159" s="40"/>
      <c r="AO159" s="40"/>
      <c r="AP159" s="40"/>
      <c r="AQ159" s="40"/>
      <c r="AR159" s="40"/>
      <c r="AS159" s="40"/>
      <c r="AT159" s="40"/>
      <c r="AU159" s="40"/>
      <c r="AV159" s="40"/>
      <c r="AW159" s="40"/>
      <c r="AX159" s="40"/>
      <c r="AY159" s="40"/>
      <c r="AZ159" s="40"/>
      <c r="BA159" s="40"/>
      <c r="BB159" s="40"/>
      <c r="BC159" s="40"/>
      <c r="BD159" s="40"/>
      <c r="BE159" s="40"/>
      <c r="BF159" s="40"/>
      <c r="BG159" s="40"/>
      <c r="BH159" s="40"/>
      <c r="BI159" s="40"/>
      <c r="BJ159" s="40"/>
      <c r="BK159" s="40"/>
      <c r="BL159" s="40"/>
      <c r="BM159" s="40"/>
      <c r="BN159" s="40"/>
      <c r="BO159" s="40"/>
      <c r="BP159" s="40"/>
      <c r="BQ159" s="40"/>
      <c r="BR159" s="40"/>
      <c r="BS159" s="40"/>
      <c r="BT159" s="40"/>
      <c r="BU159" s="40"/>
      <c r="BV159" s="40"/>
      <c r="BW159" s="40"/>
      <c r="BX159" s="40"/>
      <c r="BY159" s="40"/>
      <c r="BZ159" s="40"/>
      <c r="CA159" s="40"/>
      <c r="CB159" s="40"/>
      <c r="CC159" s="40"/>
      <c r="CD159" s="40"/>
      <c r="CE159" s="40"/>
      <c r="CF159" s="40"/>
      <c r="CG159" s="40"/>
      <c r="CH159" s="40"/>
      <c r="CI159" s="40"/>
      <c r="CJ159" s="40"/>
      <c r="CK159" s="40"/>
      <c r="CL159" s="40"/>
      <c r="CM159" s="40"/>
      <c r="CN159" s="40"/>
      <c r="CO159" s="40"/>
      <c r="CP159" s="40"/>
      <c r="CQ159" s="40"/>
      <c r="CR159" s="40"/>
      <c r="CS159" s="40"/>
      <c r="CT159" s="40"/>
      <c r="CU159" s="40"/>
      <c r="CV159" s="40"/>
      <c r="CW159" s="40"/>
      <c r="CX159" s="40"/>
      <c r="CY159" s="40"/>
      <c r="CZ159" s="40"/>
      <c r="DA159" s="40"/>
      <c r="DB159" s="40"/>
      <c r="DC159" s="40"/>
      <c r="DD159" s="40"/>
      <c r="DE159" s="40"/>
      <c r="DF159" s="40"/>
      <c r="DG159" s="40"/>
      <c r="DH159" s="40"/>
      <c r="DI159" s="40"/>
      <c r="DJ159" s="40"/>
      <c r="DK159" s="40"/>
      <c r="DL159" s="40"/>
      <c r="DM159" s="40"/>
      <c r="DN159" s="40"/>
      <c r="DO159" s="40"/>
      <c r="DP159" s="40"/>
      <c r="DQ159" s="40"/>
      <c r="DR159" s="40"/>
      <c r="DS159" s="40"/>
      <c r="DT159" s="40"/>
      <c r="DU159" s="40"/>
      <c r="DV159" s="40"/>
      <c r="DW159" s="40"/>
      <c r="DX159" s="40"/>
      <c r="DY159" s="40"/>
      <c r="DZ159" s="40"/>
      <c r="EA159" s="40"/>
      <c r="EB159" s="40"/>
      <c r="EC159" s="40"/>
      <c r="ED159" s="40"/>
      <c r="EE159" s="40"/>
      <c r="EF159" s="40"/>
      <c r="EG159" s="40"/>
      <c r="EH159" s="40"/>
      <c r="EI159" s="40"/>
      <c r="EJ159" s="40"/>
      <c r="EK159" s="40"/>
      <c r="EL159" s="40"/>
      <c r="EM159" s="40"/>
      <c r="EN159" s="40"/>
      <c r="EO159" s="40"/>
      <c r="EP159" s="40"/>
      <c r="EQ159" s="40"/>
      <c r="ER159" s="40"/>
      <c r="ES159" s="40"/>
      <c r="ET159" s="40"/>
      <c r="EU159" s="40"/>
      <c r="EV159" s="40"/>
      <c r="EW159" s="40"/>
      <c r="EX159" s="40"/>
      <c r="EY159" s="40"/>
      <c r="EZ159" s="40"/>
      <c r="FA159" s="40"/>
      <c r="FB159" s="40"/>
      <c r="FC159" s="40"/>
      <c r="FD159" s="40"/>
      <c r="FE159" s="40"/>
      <c r="FF159" s="40"/>
      <c r="FG159" s="40"/>
      <c r="FH159" s="40"/>
      <c r="FI159" s="40"/>
      <c r="FJ159" s="40"/>
      <c r="FK159" s="40"/>
      <c r="FL159" s="40"/>
      <c r="FM159" s="40"/>
      <c r="FN159" s="40"/>
      <c r="FO159" s="40"/>
      <c r="FP159" s="40"/>
      <c r="FQ159" s="40"/>
      <c r="FR159" s="40"/>
      <c r="FS159" s="40"/>
      <c r="FT159" s="40"/>
      <c r="FU159" s="40"/>
      <c r="FV159" s="40"/>
      <c r="FW159" s="40"/>
      <c r="FX159" s="40"/>
      <c r="FY159" s="40"/>
      <c r="FZ159" s="40"/>
      <c r="GA159" s="40"/>
      <c r="GB159" s="40"/>
      <c r="GC159" s="40"/>
      <c r="GD159" s="40"/>
      <c r="GE159" s="40"/>
      <c r="GF159" s="40"/>
      <c r="GG159" s="40"/>
      <c r="GH159" s="40"/>
      <c r="GI159" s="40"/>
      <c r="GJ159" s="40"/>
      <c r="GK159" s="40"/>
      <c r="GL159" s="40"/>
      <c r="GM159" s="40"/>
      <c r="GN159" s="40"/>
      <c r="GO159" s="40"/>
      <c r="GP159" s="40"/>
      <c r="GQ159" s="40"/>
      <c r="GR159" s="40"/>
      <c r="GS159" s="40"/>
      <c r="GT159" s="40"/>
      <c r="GU159" s="40"/>
      <c r="GV159" s="40"/>
      <c r="GW159" s="40"/>
      <c r="GX159" s="40"/>
      <c r="GY159" s="40"/>
      <c r="GZ159" s="40"/>
      <c r="HA159" s="40"/>
      <c r="HB159" s="40"/>
      <c r="HC159" s="40"/>
      <c r="HD159" s="40"/>
      <c r="HE159" s="40"/>
      <c r="HF159" s="40"/>
      <c r="HG159" s="40"/>
      <c r="HH159" s="40"/>
      <c r="HI159" s="40"/>
      <c r="HJ159" s="40"/>
      <c r="HK159" s="40"/>
      <c r="HL159" s="40"/>
      <c r="HM159" s="40"/>
      <c r="HN159" s="40"/>
      <c r="HO159" s="40"/>
      <c r="HP159" s="40"/>
      <c r="HQ159" s="40"/>
      <c r="HR159" s="40"/>
      <c r="HS159" s="40"/>
      <c r="HT159" s="40"/>
      <c r="HU159" s="40"/>
      <c r="HV159" s="40"/>
      <c r="HW159" s="40"/>
      <c r="HX159" s="40"/>
      <c r="HY159" s="40"/>
      <c r="HZ159" s="40"/>
      <c r="IA159" s="40"/>
      <c r="IB159" s="40"/>
      <c r="IC159" s="40"/>
      <c r="ID159" s="40"/>
      <c r="IE159" s="40"/>
      <c r="IF159" s="40"/>
      <c r="IG159" s="40"/>
      <c r="IH159" s="40"/>
      <c r="II159" s="40"/>
      <c r="IJ159" s="40"/>
      <c r="IK159" s="40"/>
      <c r="IL159" s="40"/>
      <c r="IM159" s="40"/>
      <c r="IN159" s="40"/>
      <c r="IO159" s="40"/>
      <c r="IP159" s="40"/>
      <c r="IQ159" s="40"/>
      <c r="IR159" s="40"/>
      <c r="IS159" s="40"/>
      <c r="IT159" s="40"/>
      <c r="IU159" s="40"/>
      <c r="IV159" s="40"/>
      <c r="IW159" s="40"/>
      <c r="IX159" s="40"/>
      <c r="IY159" s="40"/>
      <c r="IZ159" s="40"/>
      <c r="JA159" s="40"/>
      <c r="JB159" s="40"/>
      <c r="JC159" s="40"/>
      <c r="JD159" s="40"/>
      <c r="JE159" s="40"/>
      <c r="JF159" s="40"/>
      <c r="JG159" s="40"/>
      <c r="JH159" s="40"/>
      <c r="JI159" s="40"/>
      <c r="JJ159" s="40"/>
      <c r="JK159" s="40"/>
      <c r="JL159" s="40"/>
      <c r="JM159" s="40"/>
      <c r="JN159" s="40"/>
      <c r="JO159" s="40"/>
      <c r="JP159" s="40"/>
      <c r="JQ159" s="40"/>
      <c r="JR159" s="40"/>
      <c r="JS159" s="40"/>
      <c r="JT159" s="40"/>
      <c r="JU159" s="40"/>
      <c r="JV159" s="40"/>
      <c r="JW159" s="40"/>
      <c r="JX159" s="40"/>
      <c r="JY159" s="40"/>
      <c r="JZ159" s="40"/>
      <c r="KA159" s="40"/>
      <c r="KB159" s="40"/>
      <c r="KC159" s="40"/>
      <c r="KD159" s="40"/>
      <c r="KE159" s="40"/>
      <c r="KF159" s="40"/>
      <c r="KG159" s="40"/>
      <c r="KH159" s="40"/>
      <c r="KI159" s="40"/>
      <c r="KJ159" s="40"/>
      <c r="KK159" s="40"/>
      <c r="KL159" s="40"/>
      <c r="KM159" s="40"/>
      <c r="KN159" s="40"/>
      <c r="KO159" s="40"/>
      <c r="KP159" s="40"/>
      <c r="KQ159" s="40"/>
      <c r="KR159" s="40"/>
      <c r="KS159" s="40"/>
      <c r="KT159" s="40"/>
      <c r="KU159" s="40"/>
      <c r="KV159" s="40"/>
      <c r="KW159" s="40"/>
      <c r="KX159" s="40"/>
      <c r="KY159" s="40"/>
      <c r="KZ159" s="40"/>
      <c r="LA159" s="40"/>
      <c r="LB159" s="40"/>
      <c r="LC159" s="40"/>
      <c r="LD159" s="40"/>
      <c r="LE159" s="40"/>
      <c r="LF159" s="40"/>
      <c r="LG159" s="40"/>
      <c r="LH159" s="40"/>
      <c r="LI159" s="40"/>
      <c r="LJ159" s="40"/>
      <c r="LK159" s="40"/>
      <c r="LL159" s="40"/>
      <c r="LM159" s="40"/>
      <c r="LN159" s="40"/>
      <c r="LO159" s="40"/>
      <c r="LP159" s="40"/>
      <c r="LQ159" s="40"/>
      <c r="LR159" s="40"/>
      <c r="LS159" s="40"/>
      <c r="LT159" s="40"/>
      <c r="LU159" s="40"/>
      <c r="LV159" s="40"/>
      <c r="LW159" s="40"/>
      <c r="LX159" s="40"/>
      <c r="LY159" s="40"/>
      <c r="LZ159" s="40"/>
      <c r="MA159" s="40"/>
      <c r="MB159" s="40"/>
      <c r="MC159" s="40"/>
      <c r="MD159" s="40"/>
      <c r="ME159" s="40"/>
      <c r="MF159" s="40"/>
      <c r="MG159" s="40"/>
      <c r="MH159" s="40"/>
      <c r="MI159" s="40"/>
      <c r="MJ159" s="40"/>
      <c r="MK159" s="40"/>
      <c r="ML159" s="40"/>
      <c r="MM159" s="40"/>
      <c r="MN159" s="40"/>
      <c r="MO159" s="40"/>
      <c r="MP159" s="40"/>
      <c r="MQ159" s="40"/>
      <c r="MR159" s="40"/>
      <c r="MS159" s="40"/>
      <c r="MT159" s="40"/>
      <c r="MU159" s="40"/>
      <c r="MV159" s="40"/>
      <c r="MW159" s="40"/>
      <c r="MX159" s="40"/>
      <c r="MY159" s="40"/>
      <c r="MZ159" s="40"/>
      <c r="NA159" s="40"/>
      <c r="NB159" s="40"/>
      <c r="NC159" s="40"/>
      <c r="ND159" s="40"/>
      <c r="NE159" s="40"/>
      <c r="NF159" s="40"/>
      <c r="NG159" s="40"/>
      <c r="NH159" s="40"/>
      <c r="NI159" s="40"/>
      <c r="NJ159" s="40"/>
      <c r="NK159" s="40"/>
      <c r="NL159" s="40"/>
      <c r="NM159" s="40"/>
      <c r="NN159" s="40"/>
      <c r="NO159" s="40"/>
      <c r="NP159" s="40"/>
      <c r="NQ159" s="40"/>
      <c r="NR159" s="40"/>
      <c r="NS159" s="40"/>
      <c r="NT159" s="40"/>
      <c r="NU159" s="40"/>
      <c r="NV159" s="40"/>
      <c r="NW159" s="40"/>
      <c r="NX159" s="40"/>
      <c r="NY159" s="40"/>
      <c r="NZ159" s="40"/>
      <c r="OA159" s="40"/>
      <c r="OB159" s="40"/>
      <c r="OC159" s="40"/>
      <c r="OD159" s="40"/>
      <c r="OE159" s="40"/>
      <c r="OF159" s="40"/>
      <c r="OG159" s="40"/>
      <c r="OH159" s="40"/>
      <c r="OI159" s="40"/>
      <c r="OJ159" s="40"/>
      <c r="OK159" s="40"/>
      <c r="OL159" s="40"/>
      <c r="OM159" s="40"/>
      <c r="ON159" s="40"/>
      <c r="OO159" s="40"/>
      <c r="OP159" s="40"/>
      <c r="OQ159" s="40"/>
      <c r="OR159" s="40"/>
      <c r="OS159" s="40"/>
      <c r="OT159" s="40"/>
      <c r="OU159" s="40"/>
      <c r="OV159" s="40"/>
      <c r="OW159" s="40"/>
      <c r="OX159" s="40"/>
      <c r="OY159" s="40"/>
      <c r="OZ159" s="40"/>
      <c r="PA159" s="40"/>
      <c r="PB159" s="40"/>
      <c r="PC159" s="40"/>
      <c r="PD159" s="40"/>
      <c r="PE159" s="40"/>
      <c r="PF159" s="40"/>
      <c r="PG159" s="40"/>
      <c r="PH159" s="40"/>
      <c r="PI159" s="40"/>
      <c r="PJ159" s="40"/>
      <c r="PK159" s="40"/>
      <c r="PL159" s="40"/>
      <c r="PM159" s="40"/>
      <c r="PN159" s="40"/>
      <c r="PO159" s="40"/>
      <c r="PP159" s="40"/>
      <c r="PQ159" s="40"/>
      <c r="PR159" s="40"/>
      <c r="PS159" s="40"/>
      <c r="PT159" s="40"/>
      <c r="PU159" s="40"/>
      <c r="PV159" s="40"/>
      <c r="PW159" s="40"/>
      <c r="PX159" s="40"/>
      <c r="PY159" s="40"/>
      <c r="PZ159" s="40"/>
      <c r="QA159" s="40"/>
      <c r="QB159" s="40"/>
      <c r="QC159" s="40"/>
      <c r="QD159" s="40"/>
      <c r="QE159" s="40"/>
      <c r="QF159" s="40"/>
      <c r="QG159" s="40"/>
      <c r="QH159" s="40"/>
      <c r="QI159" s="40"/>
      <c r="QJ159" s="40"/>
      <c r="QK159" s="40"/>
      <c r="QL159" s="40"/>
      <c r="QM159" s="40"/>
      <c r="QN159" s="40"/>
      <c r="QO159" s="40"/>
      <c r="QP159" s="40"/>
      <c r="QQ159" s="40"/>
      <c r="QR159" s="40"/>
      <c r="QS159" s="40"/>
      <c r="QT159" s="40"/>
      <c r="QU159" s="40"/>
      <c r="QV159" s="40"/>
      <c r="QW159" s="40"/>
      <c r="QX159" s="40"/>
      <c r="QY159" s="40"/>
      <c r="QZ159" s="40"/>
      <c r="RA159" s="40"/>
      <c r="RB159" s="40"/>
      <c r="RC159" s="40"/>
      <c r="RD159" s="40"/>
      <c r="RE159" s="40"/>
      <c r="RF159" s="40"/>
      <c r="RG159" s="40"/>
      <c r="RH159" s="40"/>
      <c r="RI159" s="40"/>
      <c r="RJ159" s="40"/>
      <c r="RK159" s="40"/>
      <c r="RL159" s="40"/>
      <c r="RM159" s="40"/>
      <c r="RN159" s="40"/>
      <c r="RO159" s="40"/>
      <c r="RP159" s="40"/>
      <c r="RQ159" s="40"/>
      <c r="RR159" s="40"/>
      <c r="RS159" s="40"/>
      <c r="RT159" s="40"/>
      <c r="RU159" s="40"/>
      <c r="RV159" s="40"/>
      <c r="RW159" s="40"/>
      <c r="RX159" s="40"/>
      <c r="RY159" s="40"/>
      <c r="RZ159" s="40"/>
      <c r="SA159" s="40"/>
      <c r="SB159" s="40"/>
      <c r="SC159" s="40"/>
      <c r="SD159" s="40"/>
      <c r="SE159" s="40"/>
      <c r="SF159" s="40"/>
      <c r="SG159" s="40"/>
    </row>
    <row r="160" spans="1:501" s="41" customFormat="1" ht="25.5" x14ac:dyDescent="0.25">
      <c r="A160" s="33" t="s">
        <v>48</v>
      </c>
      <c r="B160" s="16"/>
      <c r="C160" s="16">
        <v>0</v>
      </c>
      <c r="D160" s="16">
        <v>0</v>
      </c>
      <c r="E160" s="16">
        <v>0</v>
      </c>
      <c r="F160" s="16">
        <f t="shared" si="53"/>
        <v>0</v>
      </c>
      <c r="G160" s="16"/>
      <c r="H160" s="17"/>
      <c r="I160" s="17">
        <f t="shared" si="54"/>
        <v>0</v>
      </c>
      <c r="J160" s="16"/>
      <c r="K160" s="16"/>
      <c r="L160" s="16">
        <f t="shared" si="55"/>
        <v>0</v>
      </c>
      <c r="M160" s="16">
        <f t="shared" si="56"/>
        <v>0</v>
      </c>
      <c r="N160" s="118"/>
      <c r="O160" s="40"/>
      <c r="P160" s="40"/>
      <c r="Q160" s="40"/>
      <c r="R160" s="40"/>
      <c r="S160" s="40"/>
      <c r="T160" s="40"/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F160" s="40"/>
      <c r="AG160" s="40"/>
      <c r="AH160" s="40"/>
      <c r="AI160" s="40"/>
      <c r="AJ160" s="40"/>
      <c r="AK160" s="40"/>
      <c r="AL160" s="40"/>
      <c r="AM160" s="40"/>
      <c r="AN160" s="40"/>
      <c r="AO160" s="40"/>
      <c r="AP160" s="40"/>
      <c r="AQ160" s="40"/>
      <c r="AR160" s="40"/>
      <c r="AS160" s="40"/>
      <c r="AT160" s="40"/>
      <c r="AU160" s="40"/>
      <c r="AV160" s="40"/>
      <c r="AW160" s="40"/>
      <c r="AX160" s="40"/>
      <c r="AY160" s="40"/>
      <c r="AZ160" s="40"/>
      <c r="BA160" s="40"/>
      <c r="BB160" s="40"/>
      <c r="BC160" s="40"/>
      <c r="BD160" s="40"/>
      <c r="BE160" s="40"/>
      <c r="BF160" s="40"/>
      <c r="BG160" s="40"/>
      <c r="BH160" s="40"/>
      <c r="BI160" s="40"/>
      <c r="BJ160" s="40"/>
      <c r="BK160" s="40"/>
      <c r="BL160" s="40"/>
      <c r="BM160" s="40"/>
      <c r="BN160" s="40"/>
      <c r="BO160" s="40"/>
      <c r="BP160" s="40"/>
      <c r="BQ160" s="40"/>
      <c r="BR160" s="40"/>
      <c r="BS160" s="40"/>
      <c r="BT160" s="40"/>
      <c r="BU160" s="40"/>
      <c r="BV160" s="40"/>
      <c r="BW160" s="40"/>
      <c r="BX160" s="40"/>
      <c r="BY160" s="40"/>
      <c r="BZ160" s="40"/>
      <c r="CA160" s="40"/>
      <c r="CB160" s="40"/>
      <c r="CC160" s="40"/>
      <c r="CD160" s="40"/>
      <c r="CE160" s="40"/>
      <c r="CF160" s="40"/>
      <c r="CG160" s="40"/>
      <c r="CH160" s="40"/>
      <c r="CI160" s="40"/>
      <c r="CJ160" s="40"/>
      <c r="CK160" s="40"/>
      <c r="CL160" s="40"/>
      <c r="CM160" s="40"/>
      <c r="CN160" s="40"/>
      <c r="CO160" s="40"/>
      <c r="CP160" s="40"/>
      <c r="CQ160" s="40"/>
      <c r="CR160" s="40"/>
      <c r="CS160" s="40"/>
      <c r="CT160" s="40"/>
      <c r="CU160" s="40"/>
      <c r="CV160" s="40"/>
      <c r="CW160" s="40"/>
      <c r="CX160" s="40"/>
      <c r="CY160" s="40"/>
      <c r="CZ160" s="40"/>
      <c r="DA160" s="40"/>
      <c r="DB160" s="40"/>
      <c r="DC160" s="40"/>
      <c r="DD160" s="40"/>
      <c r="DE160" s="40"/>
      <c r="DF160" s="40"/>
      <c r="DG160" s="40"/>
      <c r="DH160" s="40"/>
      <c r="DI160" s="40"/>
      <c r="DJ160" s="40"/>
      <c r="DK160" s="40"/>
      <c r="DL160" s="40"/>
      <c r="DM160" s="40"/>
      <c r="DN160" s="40"/>
      <c r="DO160" s="40"/>
      <c r="DP160" s="40"/>
      <c r="DQ160" s="40"/>
      <c r="DR160" s="40"/>
      <c r="DS160" s="40"/>
      <c r="DT160" s="40"/>
      <c r="DU160" s="40"/>
      <c r="DV160" s="40"/>
      <c r="DW160" s="40"/>
      <c r="DX160" s="40"/>
      <c r="DY160" s="40"/>
      <c r="DZ160" s="40"/>
      <c r="EA160" s="40"/>
      <c r="EB160" s="40"/>
      <c r="EC160" s="40"/>
      <c r="ED160" s="40"/>
      <c r="EE160" s="40"/>
      <c r="EF160" s="40"/>
      <c r="EG160" s="40"/>
      <c r="EH160" s="40"/>
      <c r="EI160" s="40"/>
      <c r="EJ160" s="40"/>
      <c r="EK160" s="40"/>
      <c r="EL160" s="40"/>
      <c r="EM160" s="40"/>
      <c r="EN160" s="40"/>
      <c r="EO160" s="40"/>
      <c r="EP160" s="40"/>
      <c r="EQ160" s="40"/>
      <c r="ER160" s="40"/>
      <c r="ES160" s="40"/>
      <c r="ET160" s="40"/>
      <c r="EU160" s="40"/>
      <c r="EV160" s="40"/>
      <c r="EW160" s="40"/>
      <c r="EX160" s="40"/>
      <c r="EY160" s="40"/>
      <c r="EZ160" s="40"/>
      <c r="FA160" s="40"/>
      <c r="FB160" s="40"/>
      <c r="FC160" s="40"/>
      <c r="FD160" s="40"/>
      <c r="FE160" s="40"/>
      <c r="FF160" s="40"/>
      <c r="FG160" s="40"/>
      <c r="FH160" s="40"/>
      <c r="FI160" s="40"/>
      <c r="FJ160" s="40"/>
      <c r="FK160" s="40"/>
      <c r="FL160" s="40"/>
      <c r="FM160" s="40"/>
      <c r="FN160" s="40"/>
      <c r="FO160" s="40"/>
      <c r="FP160" s="40"/>
      <c r="FQ160" s="40"/>
      <c r="FR160" s="40"/>
      <c r="FS160" s="40"/>
      <c r="FT160" s="40"/>
      <c r="FU160" s="40"/>
      <c r="FV160" s="40"/>
      <c r="FW160" s="40"/>
      <c r="FX160" s="40"/>
      <c r="FY160" s="40"/>
      <c r="FZ160" s="40"/>
      <c r="GA160" s="40"/>
      <c r="GB160" s="40"/>
      <c r="GC160" s="40"/>
      <c r="GD160" s="40"/>
      <c r="GE160" s="40"/>
      <c r="GF160" s="40"/>
      <c r="GG160" s="40"/>
      <c r="GH160" s="40"/>
      <c r="GI160" s="40"/>
      <c r="GJ160" s="40"/>
      <c r="GK160" s="40"/>
      <c r="GL160" s="40"/>
      <c r="GM160" s="40"/>
      <c r="GN160" s="40"/>
      <c r="GO160" s="40"/>
      <c r="GP160" s="40"/>
      <c r="GQ160" s="40"/>
      <c r="GR160" s="40"/>
      <c r="GS160" s="40"/>
      <c r="GT160" s="40"/>
      <c r="GU160" s="40"/>
      <c r="GV160" s="40"/>
      <c r="GW160" s="40"/>
      <c r="GX160" s="40"/>
      <c r="GY160" s="40"/>
      <c r="GZ160" s="40"/>
      <c r="HA160" s="40"/>
      <c r="HB160" s="40"/>
      <c r="HC160" s="40"/>
      <c r="HD160" s="40"/>
      <c r="HE160" s="40"/>
      <c r="HF160" s="40"/>
      <c r="HG160" s="40"/>
      <c r="HH160" s="40"/>
      <c r="HI160" s="40"/>
      <c r="HJ160" s="40"/>
      <c r="HK160" s="40"/>
      <c r="HL160" s="40"/>
      <c r="HM160" s="40"/>
      <c r="HN160" s="40"/>
      <c r="HO160" s="40"/>
      <c r="HP160" s="40"/>
      <c r="HQ160" s="40"/>
      <c r="HR160" s="40"/>
      <c r="HS160" s="40"/>
      <c r="HT160" s="40"/>
      <c r="HU160" s="40"/>
      <c r="HV160" s="40"/>
      <c r="HW160" s="40"/>
      <c r="HX160" s="40"/>
      <c r="HY160" s="40"/>
      <c r="HZ160" s="40"/>
      <c r="IA160" s="40"/>
      <c r="IB160" s="40"/>
      <c r="IC160" s="40"/>
      <c r="ID160" s="40"/>
      <c r="IE160" s="40"/>
      <c r="IF160" s="40"/>
      <c r="IG160" s="40"/>
      <c r="IH160" s="40"/>
      <c r="II160" s="40"/>
      <c r="IJ160" s="40"/>
      <c r="IK160" s="40"/>
      <c r="IL160" s="40"/>
      <c r="IM160" s="40"/>
      <c r="IN160" s="40"/>
      <c r="IO160" s="40"/>
      <c r="IP160" s="40"/>
      <c r="IQ160" s="40"/>
      <c r="IR160" s="40"/>
      <c r="IS160" s="40"/>
      <c r="IT160" s="40"/>
      <c r="IU160" s="40"/>
      <c r="IV160" s="40"/>
      <c r="IW160" s="40"/>
      <c r="IX160" s="40"/>
      <c r="IY160" s="40"/>
      <c r="IZ160" s="40"/>
      <c r="JA160" s="40"/>
      <c r="JB160" s="40"/>
      <c r="JC160" s="40"/>
      <c r="JD160" s="40"/>
      <c r="JE160" s="40"/>
      <c r="JF160" s="40"/>
      <c r="JG160" s="40"/>
      <c r="JH160" s="40"/>
      <c r="JI160" s="40"/>
      <c r="JJ160" s="40"/>
      <c r="JK160" s="40"/>
      <c r="JL160" s="40"/>
      <c r="JM160" s="40"/>
      <c r="JN160" s="40"/>
      <c r="JO160" s="40"/>
      <c r="JP160" s="40"/>
      <c r="JQ160" s="40"/>
      <c r="JR160" s="40"/>
      <c r="JS160" s="40"/>
      <c r="JT160" s="40"/>
      <c r="JU160" s="40"/>
      <c r="JV160" s="40"/>
      <c r="JW160" s="40"/>
      <c r="JX160" s="40"/>
      <c r="JY160" s="40"/>
      <c r="JZ160" s="40"/>
      <c r="KA160" s="40"/>
      <c r="KB160" s="40"/>
      <c r="KC160" s="40"/>
      <c r="KD160" s="40"/>
      <c r="KE160" s="40"/>
      <c r="KF160" s="40"/>
      <c r="KG160" s="40"/>
      <c r="KH160" s="40"/>
      <c r="KI160" s="40"/>
      <c r="KJ160" s="40"/>
      <c r="KK160" s="40"/>
      <c r="KL160" s="40"/>
      <c r="KM160" s="40"/>
      <c r="KN160" s="40"/>
      <c r="KO160" s="40"/>
      <c r="KP160" s="40"/>
      <c r="KQ160" s="40"/>
      <c r="KR160" s="40"/>
      <c r="KS160" s="40"/>
      <c r="KT160" s="40"/>
      <c r="KU160" s="40"/>
      <c r="KV160" s="40"/>
      <c r="KW160" s="40"/>
      <c r="KX160" s="40"/>
      <c r="KY160" s="40"/>
      <c r="KZ160" s="40"/>
      <c r="LA160" s="40"/>
      <c r="LB160" s="40"/>
      <c r="LC160" s="40"/>
      <c r="LD160" s="40"/>
      <c r="LE160" s="40"/>
      <c r="LF160" s="40"/>
      <c r="LG160" s="40"/>
      <c r="LH160" s="40"/>
      <c r="LI160" s="40"/>
      <c r="LJ160" s="40"/>
      <c r="LK160" s="40"/>
      <c r="LL160" s="40"/>
      <c r="LM160" s="40"/>
      <c r="LN160" s="40"/>
      <c r="LO160" s="40"/>
      <c r="LP160" s="40"/>
      <c r="LQ160" s="40"/>
      <c r="LR160" s="40"/>
      <c r="LS160" s="40"/>
      <c r="LT160" s="40"/>
      <c r="LU160" s="40"/>
      <c r="LV160" s="40"/>
      <c r="LW160" s="40"/>
      <c r="LX160" s="40"/>
      <c r="LY160" s="40"/>
      <c r="LZ160" s="40"/>
      <c r="MA160" s="40"/>
      <c r="MB160" s="40"/>
      <c r="MC160" s="40"/>
      <c r="MD160" s="40"/>
      <c r="ME160" s="40"/>
      <c r="MF160" s="40"/>
      <c r="MG160" s="40"/>
      <c r="MH160" s="40"/>
      <c r="MI160" s="40"/>
      <c r="MJ160" s="40"/>
      <c r="MK160" s="40"/>
      <c r="ML160" s="40"/>
      <c r="MM160" s="40"/>
      <c r="MN160" s="40"/>
      <c r="MO160" s="40"/>
      <c r="MP160" s="40"/>
      <c r="MQ160" s="40"/>
      <c r="MR160" s="40"/>
      <c r="MS160" s="40"/>
      <c r="MT160" s="40"/>
      <c r="MU160" s="40"/>
      <c r="MV160" s="40"/>
      <c r="MW160" s="40"/>
      <c r="MX160" s="40"/>
      <c r="MY160" s="40"/>
      <c r="MZ160" s="40"/>
      <c r="NA160" s="40"/>
      <c r="NB160" s="40"/>
      <c r="NC160" s="40"/>
      <c r="ND160" s="40"/>
      <c r="NE160" s="40"/>
      <c r="NF160" s="40"/>
      <c r="NG160" s="40"/>
      <c r="NH160" s="40"/>
      <c r="NI160" s="40"/>
      <c r="NJ160" s="40"/>
      <c r="NK160" s="40"/>
      <c r="NL160" s="40"/>
      <c r="NM160" s="40"/>
      <c r="NN160" s="40"/>
      <c r="NO160" s="40"/>
      <c r="NP160" s="40"/>
      <c r="NQ160" s="40"/>
      <c r="NR160" s="40"/>
      <c r="NS160" s="40"/>
      <c r="NT160" s="40"/>
      <c r="NU160" s="40"/>
      <c r="NV160" s="40"/>
      <c r="NW160" s="40"/>
      <c r="NX160" s="40"/>
      <c r="NY160" s="40"/>
      <c r="NZ160" s="40"/>
      <c r="OA160" s="40"/>
      <c r="OB160" s="40"/>
      <c r="OC160" s="40"/>
      <c r="OD160" s="40"/>
      <c r="OE160" s="40"/>
      <c r="OF160" s="40"/>
      <c r="OG160" s="40"/>
      <c r="OH160" s="40"/>
      <c r="OI160" s="40"/>
      <c r="OJ160" s="40"/>
      <c r="OK160" s="40"/>
      <c r="OL160" s="40"/>
      <c r="OM160" s="40"/>
      <c r="ON160" s="40"/>
      <c r="OO160" s="40"/>
      <c r="OP160" s="40"/>
      <c r="OQ160" s="40"/>
      <c r="OR160" s="40"/>
      <c r="OS160" s="40"/>
      <c r="OT160" s="40"/>
      <c r="OU160" s="40"/>
      <c r="OV160" s="40"/>
      <c r="OW160" s="40"/>
      <c r="OX160" s="40"/>
      <c r="OY160" s="40"/>
      <c r="OZ160" s="40"/>
      <c r="PA160" s="40"/>
      <c r="PB160" s="40"/>
      <c r="PC160" s="40"/>
      <c r="PD160" s="40"/>
      <c r="PE160" s="40"/>
      <c r="PF160" s="40"/>
      <c r="PG160" s="40"/>
      <c r="PH160" s="40"/>
      <c r="PI160" s="40"/>
      <c r="PJ160" s="40"/>
      <c r="PK160" s="40"/>
      <c r="PL160" s="40"/>
      <c r="PM160" s="40"/>
      <c r="PN160" s="40"/>
      <c r="PO160" s="40"/>
      <c r="PP160" s="40"/>
      <c r="PQ160" s="40"/>
      <c r="PR160" s="40"/>
      <c r="PS160" s="40"/>
      <c r="PT160" s="40"/>
      <c r="PU160" s="40"/>
      <c r="PV160" s="40"/>
      <c r="PW160" s="40"/>
      <c r="PX160" s="40"/>
      <c r="PY160" s="40"/>
      <c r="PZ160" s="40"/>
      <c r="QA160" s="40"/>
      <c r="QB160" s="40"/>
      <c r="QC160" s="40"/>
      <c r="QD160" s="40"/>
      <c r="QE160" s="40"/>
      <c r="QF160" s="40"/>
      <c r="QG160" s="40"/>
      <c r="QH160" s="40"/>
      <c r="QI160" s="40"/>
      <c r="QJ160" s="40"/>
      <c r="QK160" s="40"/>
      <c r="QL160" s="40"/>
      <c r="QM160" s="40"/>
      <c r="QN160" s="40"/>
      <c r="QO160" s="40"/>
      <c r="QP160" s="40"/>
      <c r="QQ160" s="40"/>
      <c r="QR160" s="40"/>
      <c r="QS160" s="40"/>
      <c r="QT160" s="40"/>
      <c r="QU160" s="40"/>
      <c r="QV160" s="40"/>
      <c r="QW160" s="40"/>
      <c r="QX160" s="40"/>
      <c r="QY160" s="40"/>
      <c r="QZ160" s="40"/>
      <c r="RA160" s="40"/>
      <c r="RB160" s="40"/>
      <c r="RC160" s="40"/>
      <c r="RD160" s="40"/>
      <c r="RE160" s="40"/>
      <c r="RF160" s="40"/>
      <c r="RG160" s="40"/>
      <c r="RH160" s="40"/>
      <c r="RI160" s="40"/>
      <c r="RJ160" s="40"/>
      <c r="RK160" s="40"/>
      <c r="RL160" s="40"/>
      <c r="RM160" s="40"/>
      <c r="RN160" s="40"/>
      <c r="RO160" s="40"/>
      <c r="RP160" s="40"/>
      <c r="RQ160" s="40"/>
      <c r="RR160" s="40"/>
      <c r="RS160" s="40"/>
      <c r="RT160" s="40"/>
      <c r="RU160" s="40"/>
      <c r="RV160" s="40"/>
      <c r="RW160" s="40"/>
      <c r="RX160" s="40"/>
      <c r="RY160" s="40"/>
      <c r="RZ160" s="40"/>
      <c r="SA160" s="40"/>
      <c r="SB160" s="40"/>
      <c r="SC160" s="40"/>
      <c r="SD160" s="40"/>
      <c r="SE160" s="40"/>
      <c r="SF160" s="40"/>
      <c r="SG160" s="40"/>
    </row>
    <row r="161" spans="1:501" ht="25.5" x14ac:dyDescent="0.25">
      <c r="A161" s="30" t="s">
        <v>84</v>
      </c>
      <c r="B161" s="16">
        <f>B163</f>
        <v>1665076.86</v>
      </c>
      <c r="C161" s="16">
        <f t="shared" ref="C161:K161" si="57">C163</f>
        <v>1640094</v>
      </c>
      <c r="D161" s="16">
        <f t="shared" ref="D161" si="58">D163</f>
        <v>1640094</v>
      </c>
      <c r="E161" s="16">
        <f t="shared" si="57"/>
        <v>897078</v>
      </c>
      <c r="F161" s="16">
        <f t="shared" si="41"/>
        <v>0</v>
      </c>
      <c r="G161" s="16">
        <f t="shared" si="57"/>
        <v>0</v>
      </c>
      <c r="H161" s="16">
        <f t="shared" si="57"/>
        <v>0</v>
      </c>
      <c r="I161" s="16">
        <f t="shared" ref="I161:I221" si="59">J161+K161</f>
        <v>0</v>
      </c>
      <c r="J161" s="16">
        <f t="shared" si="57"/>
        <v>0</v>
      </c>
      <c r="K161" s="16">
        <f t="shared" si="57"/>
        <v>0</v>
      </c>
      <c r="L161" s="16">
        <f t="shared" ref="L161:L221" si="60">I161+F161</f>
        <v>0</v>
      </c>
      <c r="M161" s="16">
        <f t="shared" si="42"/>
        <v>1640094</v>
      </c>
      <c r="N161" s="121"/>
    </row>
    <row r="162" spans="1:501" ht="25.5" x14ac:dyDescent="0.25">
      <c r="A162" s="33" t="s">
        <v>85</v>
      </c>
      <c r="B162" s="16"/>
      <c r="C162" s="16"/>
      <c r="D162" s="16"/>
      <c r="E162" s="16"/>
      <c r="F162" s="16">
        <f t="shared" si="41"/>
        <v>0</v>
      </c>
      <c r="G162" s="16"/>
      <c r="H162" s="17"/>
      <c r="I162" s="17">
        <f t="shared" si="59"/>
        <v>0</v>
      </c>
      <c r="J162" s="16"/>
      <c r="K162" s="16"/>
      <c r="L162" s="16">
        <f t="shared" si="60"/>
        <v>0</v>
      </c>
      <c r="M162" s="16">
        <f t="shared" si="42"/>
        <v>0</v>
      </c>
      <c r="N162" s="118"/>
    </row>
    <row r="163" spans="1:501" ht="38.25" x14ac:dyDescent="0.25">
      <c r="A163" s="48" t="s">
        <v>86</v>
      </c>
      <c r="B163" s="49">
        <v>1665076.86</v>
      </c>
      <c r="C163" s="49">
        <v>1640094</v>
      </c>
      <c r="D163" s="49">
        <v>1640094</v>
      </c>
      <c r="E163" s="49">
        <v>897078</v>
      </c>
      <c r="F163" s="49">
        <f t="shared" si="41"/>
        <v>0</v>
      </c>
      <c r="G163" s="49"/>
      <c r="H163" s="143"/>
      <c r="I163" s="143">
        <f t="shared" si="59"/>
        <v>0</v>
      </c>
      <c r="J163" s="49"/>
      <c r="K163" s="49"/>
      <c r="L163" s="49">
        <f t="shared" si="60"/>
        <v>0</v>
      </c>
      <c r="M163" s="49">
        <f t="shared" si="42"/>
        <v>1640094</v>
      </c>
      <c r="N163" s="128"/>
    </row>
    <row r="164" spans="1:501" s="41" customFormat="1" ht="60" customHeight="1" x14ac:dyDescent="0.25">
      <c r="A164" s="30" t="s">
        <v>87</v>
      </c>
      <c r="B164" s="35">
        <f t="shared" ref="B164:K164" si="61">SUM(B166:B171)</f>
        <v>4150425</v>
      </c>
      <c r="C164" s="35">
        <f t="shared" si="61"/>
        <v>7107045</v>
      </c>
      <c r="D164" s="35">
        <f t="shared" ref="D164" si="62">SUM(D166:D171)</f>
        <v>7107045</v>
      </c>
      <c r="E164" s="35">
        <f t="shared" si="61"/>
        <v>2280916</v>
      </c>
      <c r="F164" s="49">
        <f t="shared" si="41"/>
        <v>0</v>
      </c>
      <c r="G164" s="35">
        <f t="shared" si="61"/>
        <v>0</v>
      </c>
      <c r="H164" s="35">
        <f t="shared" si="61"/>
        <v>0</v>
      </c>
      <c r="I164" s="35">
        <f t="shared" si="59"/>
        <v>0</v>
      </c>
      <c r="J164" s="35"/>
      <c r="K164" s="35">
        <f t="shared" si="61"/>
        <v>0</v>
      </c>
      <c r="L164" s="35">
        <f t="shared" si="60"/>
        <v>0</v>
      </c>
      <c r="M164" s="35">
        <f t="shared" si="42"/>
        <v>7107045</v>
      </c>
      <c r="N164" s="121"/>
      <c r="O164" s="40"/>
      <c r="P164" s="40"/>
      <c r="Q164" s="40"/>
      <c r="R164" s="40"/>
      <c r="S164" s="40"/>
      <c r="T164" s="40"/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F164" s="40"/>
      <c r="AG164" s="40"/>
      <c r="AH164" s="40"/>
      <c r="AI164" s="40"/>
      <c r="AJ164" s="40"/>
      <c r="AK164" s="40"/>
      <c r="AL164" s="40"/>
      <c r="AM164" s="40"/>
      <c r="AN164" s="40"/>
      <c r="AO164" s="40"/>
      <c r="AP164" s="40"/>
      <c r="AQ164" s="40"/>
      <c r="AR164" s="40"/>
      <c r="AS164" s="40"/>
      <c r="AT164" s="40"/>
      <c r="AU164" s="40"/>
      <c r="AV164" s="40"/>
      <c r="AW164" s="40"/>
      <c r="AX164" s="40"/>
      <c r="AY164" s="40"/>
      <c r="AZ164" s="40"/>
      <c r="BA164" s="40"/>
      <c r="BB164" s="40"/>
      <c r="BC164" s="40"/>
      <c r="BD164" s="40"/>
      <c r="BE164" s="40"/>
      <c r="BF164" s="40"/>
      <c r="BG164" s="40"/>
      <c r="BH164" s="40"/>
      <c r="BI164" s="40"/>
      <c r="BJ164" s="40"/>
      <c r="BK164" s="40"/>
      <c r="BL164" s="40"/>
      <c r="BM164" s="40"/>
      <c r="BN164" s="40"/>
      <c r="BO164" s="40"/>
      <c r="BP164" s="40"/>
      <c r="BQ164" s="40"/>
      <c r="BR164" s="40"/>
      <c r="BS164" s="40"/>
      <c r="BT164" s="40"/>
      <c r="BU164" s="40"/>
      <c r="BV164" s="40"/>
      <c r="BW164" s="40"/>
      <c r="BX164" s="40"/>
      <c r="BY164" s="40"/>
      <c r="BZ164" s="40"/>
      <c r="CA164" s="40"/>
      <c r="CB164" s="40"/>
      <c r="CC164" s="40"/>
      <c r="CD164" s="40"/>
      <c r="CE164" s="40"/>
      <c r="CF164" s="40"/>
      <c r="CG164" s="40"/>
      <c r="CH164" s="40"/>
      <c r="CI164" s="40"/>
      <c r="CJ164" s="40"/>
      <c r="CK164" s="40"/>
      <c r="CL164" s="40"/>
      <c r="CM164" s="40"/>
      <c r="CN164" s="40"/>
      <c r="CO164" s="40"/>
      <c r="CP164" s="40"/>
      <c r="CQ164" s="40"/>
      <c r="CR164" s="40"/>
      <c r="CS164" s="40"/>
      <c r="CT164" s="40"/>
      <c r="CU164" s="40"/>
      <c r="CV164" s="40"/>
      <c r="CW164" s="40"/>
      <c r="CX164" s="40"/>
      <c r="CY164" s="40"/>
      <c r="CZ164" s="40"/>
      <c r="DA164" s="40"/>
      <c r="DB164" s="40"/>
      <c r="DC164" s="40"/>
      <c r="DD164" s="40"/>
      <c r="DE164" s="40"/>
      <c r="DF164" s="40"/>
      <c r="DG164" s="40"/>
      <c r="DH164" s="40"/>
      <c r="DI164" s="40"/>
      <c r="DJ164" s="40"/>
      <c r="DK164" s="40"/>
      <c r="DL164" s="40"/>
      <c r="DM164" s="40"/>
      <c r="DN164" s="40"/>
      <c r="DO164" s="40"/>
      <c r="DP164" s="40"/>
      <c r="DQ164" s="40"/>
      <c r="DR164" s="40"/>
      <c r="DS164" s="40"/>
      <c r="DT164" s="40"/>
      <c r="DU164" s="40"/>
      <c r="DV164" s="40"/>
      <c r="DW164" s="40"/>
      <c r="DX164" s="40"/>
      <c r="DY164" s="40"/>
      <c r="DZ164" s="40"/>
      <c r="EA164" s="40"/>
      <c r="EB164" s="40"/>
      <c r="EC164" s="40"/>
      <c r="ED164" s="40"/>
      <c r="EE164" s="40"/>
      <c r="EF164" s="40"/>
      <c r="EG164" s="40"/>
      <c r="EH164" s="40"/>
      <c r="EI164" s="40"/>
      <c r="EJ164" s="40"/>
      <c r="EK164" s="40"/>
      <c r="EL164" s="40"/>
      <c r="EM164" s="40"/>
      <c r="EN164" s="40"/>
      <c r="EO164" s="40"/>
      <c r="EP164" s="40"/>
      <c r="EQ164" s="40"/>
      <c r="ER164" s="40"/>
      <c r="ES164" s="40"/>
      <c r="ET164" s="40"/>
      <c r="EU164" s="40"/>
      <c r="EV164" s="40"/>
      <c r="EW164" s="40"/>
      <c r="EX164" s="40"/>
      <c r="EY164" s="40"/>
      <c r="EZ164" s="40"/>
      <c r="FA164" s="40"/>
      <c r="FB164" s="40"/>
      <c r="FC164" s="40"/>
      <c r="FD164" s="40"/>
      <c r="FE164" s="40"/>
      <c r="FF164" s="40"/>
      <c r="FG164" s="40"/>
      <c r="FH164" s="40"/>
      <c r="FI164" s="40"/>
      <c r="FJ164" s="40"/>
      <c r="FK164" s="40"/>
      <c r="FL164" s="40"/>
      <c r="FM164" s="40"/>
      <c r="FN164" s="40"/>
      <c r="FO164" s="40"/>
      <c r="FP164" s="40"/>
      <c r="FQ164" s="40"/>
      <c r="FR164" s="40"/>
      <c r="FS164" s="40"/>
      <c r="FT164" s="40"/>
      <c r="FU164" s="40"/>
      <c r="FV164" s="40"/>
      <c r="FW164" s="40"/>
      <c r="FX164" s="40"/>
      <c r="FY164" s="40"/>
      <c r="FZ164" s="40"/>
      <c r="GA164" s="40"/>
      <c r="GB164" s="40"/>
      <c r="GC164" s="40"/>
      <c r="GD164" s="40"/>
      <c r="GE164" s="40"/>
      <c r="GF164" s="40"/>
      <c r="GG164" s="40"/>
      <c r="GH164" s="40"/>
      <c r="GI164" s="40"/>
      <c r="GJ164" s="40"/>
      <c r="GK164" s="40"/>
      <c r="GL164" s="40"/>
      <c r="GM164" s="40"/>
      <c r="GN164" s="40"/>
      <c r="GO164" s="40"/>
      <c r="GP164" s="40"/>
      <c r="GQ164" s="40"/>
      <c r="GR164" s="40"/>
      <c r="GS164" s="40"/>
      <c r="GT164" s="40"/>
      <c r="GU164" s="40"/>
      <c r="GV164" s="40"/>
      <c r="GW164" s="40"/>
      <c r="GX164" s="40"/>
      <c r="GY164" s="40"/>
      <c r="GZ164" s="40"/>
      <c r="HA164" s="40"/>
      <c r="HB164" s="40"/>
      <c r="HC164" s="40"/>
      <c r="HD164" s="40"/>
      <c r="HE164" s="40"/>
      <c r="HF164" s="40"/>
      <c r="HG164" s="40"/>
      <c r="HH164" s="40"/>
      <c r="HI164" s="40"/>
      <c r="HJ164" s="40"/>
      <c r="HK164" s="40"/>
      <c r="HL164" s="40"/>
      <c r="HM164" s="40"/>
      <c r="HN164" s="40"/>
      <c r="HO164" s="40"/>
      <c r="HP164" s="40"/>
      <c r="HQ164" s="40"/>
      <c r="HR164" s="40"/>
      <c r="HS164" s="40"/>
      <c r="HT164" s="40"/>
      <c r="HU164" s="40"/>
      <c r="HV164" s="40"/>
      <c r="HW164" s="40"/>
      <c r="HX164" s="40"/>
      <c r="HY164" s="40"/>
      <c r="HZ164" s="40"/>
      <c r="IA164" s="40"/>
      <c r="IB164" s="40"/>
      <c r="IC164" s="40"/>
      <c r="ID164" s="40"/>
      <c r="IE164" s="40"/>
      <c r="IF164" s="40"/>
      <c r="IG164" s="40"/>
      <c r="IH164" s="40"/>
      <c r="II164" s="40"/>
      <c r="IJ164" s="40"/>
      <c r="IK164" s="40"/>
      <c r="IL164" s="40"/>
      <c r="IM164" s="40"/>
      <c r="IN164" s="40"/>
      <c r="IO164" s="40"/>
      <c r="IP164" s="40"/>
      <c r="IQ164" s="40"/>
      <c r="IR164" s="40"/>
      <c r="IS164" s="40"/>
      <c r="IT164" s="40"/>
      <c r="IU164" s="40"/>
      <c r="IV164" s="40"/>
      <c r="IW164" s="40"/>
      <c r="IX164" s="40"/>
      <c r="IY164" s="40"/>
      <c r="IZ164" s="40"/>
      <c r="JA164" s="40"/>
      <c r="JB164" s="40"/>
      <c r="JC164" s="40"/>
      <c r="JD164" s="40"/>
      <c r="JE164" s="40"/>
      <c r="JF164" s="40"/>
      <c r="JG164" s="40"/>
      <c r="JH164" s="40"/>
      <c r="JI164" s="40"/>
      <c r="JJ164" s="40"/>
      <c r="JK164" s="40"/>
      <c r="JL164" s="40"/>
      <c r="JM164" s="40"/>
      <c r="JN164" s="40"/>
      <c r="JO164" s="40"/>
      <c r="JP164" s="40"/>
      <c r="JQ164" s="40"/>
      <c r="JR164" s="40"/>
      <c r="JS164" s="40"/>
      <c r="JT164" s="40"/>
      <c r="JU164" s="40"/>
      <c r="JV164" s="40"/>
      <c r="JW164" s="40"/>
      <c r="JX164" s="40"/>
      <c r="JY164" s="40"/>
      <c r="JZ164" s="40"/>
      <c r="KA164" s="40"/>
      <c r="KB164" s="40"/>
      <c r="KC164" s="40"/>
      <c r="KD164" s="40"/>
      <c r="KE164" s="40"/>
      <c r="KF164" s="40"/>
      <c r="KG164" s="40"/>
      <c r="KH164" s="40"/>
      <c r="KI164" s="40"/>
      <c r="KJ164" s="40"/>
      <c r="KK164" s="40"/>
      <c r="KL164" s="40"/>
      <c r="KM164" s="40"/>
      <c r="KN164" s="40"/>
      <c r="KO164" s="40"/>
      <c r="KP164" s="40"/>
      <c r="KQ164" s="40"/>
      <c r="KR164" s="40"/>
      <c r="KS164" s="40"/>
      <c r="KT164" s="40"/>
      <c r="KU164" s="40"/>
      <c r="KV164" s="40"/>
      <c r="KW164" s="40"/>
      <c r="KX164" s="40"/>
      <c r="KY164" s="40"/>
      <c r="KZ164" s="40"/>
      <c r="LA164" s="40"/>
      <c r="LB164" s="40"/>
      <c r="LC164" s="40"/>
      <c r="LD164" s="40"/>
      <c r="LE164" s="40"/>
      <c r="LF164" s="40"/>
      <c r="LG164" s="40"/>
      <c r="LH164" s="40"/>
      <c r="LI164" s="40"/>
      <c r="LJ164" s="40"/>
      <c r="LK164" s="40"/>
      <c r="LL164" s="40"/>
      <c r="LM164" s="40"/>
      <c r="LN164" s="40"/>
      <c r="LO164" s="40"/>
      <c r="LP164" s="40"/>
      <c r="LQ164" s="40"/>
      <c r="LR164" s="40"/>
      <c r="LS164" s="40"/>
      <c r="LT164" s="40"/>
      <c r="LU164" s="40"/>
      <c r="LV164" s="40"/>
      <c r="LW164" s="40"/>
      <c r="LX164" s="40"/>
      <c r="LY164" s="40"/>
      <c r="LZ164" s="40"/>
      <c r="MA164" s="40"/>
      <c r="MB164" s="40"/>
      <c r="MC164" s="40"/>
      <c r="MD164" s="40"/>
      <c r="ME164" s="40"/>
      <c r="MF164" s="40"/>
      <c r="MG164" s="40"/>
      <c r="MH164" s="40"/>
      <c r="MI164" s="40"/>
      <c r="MJ164" s="40"/>
      <c r="MK164" s="40"/>
      <c r="ML164" s="40"/>
      <c r="MM164" s="40"/>
      <c r="MN164" s="40"/>
      <c r="MO164" s="40"/>
      <c r="MP164" s="40"/>
      <c r="MQ164" s="40"/>
      <c r="MR164" s="40"/>
      <c r="MS164" s="40"/>
      <c r="MT164" s="40"/>
      <c r="MU164" s="40"/>
      <c r="MV164" s="40"/>
      <c r="MW164" s="40"/>
      <c r="MX164" s="40"/>
      <c r="MY164" s="40"/>
      <c r="MZ164" s="40"/>
      <c r="NA164" s="40"/>
      <c r="NB164" s="40"/>
      <c r="NC164" s="40"/>
      <c r="ND164" s="40"/>
      <c r="NE164" s="40"/>
      <c r="NF164" s="40"/>
      <c r="NG164" s="40"/>
      <c r="NH164" s="40"/>
      <c r="NI164" s="40"/>
      <c r="NJ164" s="40"/>
      <c r="NK164" s="40"/>
      <c r="NL164" s="40"/>
      <c r="NM164" s="40"/>
      <c r="NN164" s="40"/>
      <c r="NO164" s="40"/>
      <c r="NP164" s="40"/>
      <c r="NQ164" s="40"/>
      <c r="NR164" s="40"/>
      <c r="NS164" s="40"/>
      <c r="NT164" s="40"/>
      <c r="NU164" s="40"/>
      <c r="NV164" s="40"/>
      <c r="NW164" s="40"/>
      <c r="NX164" s="40"/>
      <c r="NY164" s="40"/>
      <c r="NZ164" s="40"/>
      <c r="OA164" s="40"/>
      <c r="OB164" s="40"/>
      <c r="OC164" s="40"/>
      <c r="OD164" s="40"/>
      <c r="OE164" s="40"/>
      <c r="OF164" s="40"/>
      <c r="OG164" s="40"/>
      <c r="OH164" s="40"/>
      <c r="OI164" s="40"/>
      <c r="OJ164" s="40"/>
      <c r="OK164" s="40"/>
      <c r="OL164" s="40"/>
      <c r="OM164" s="40"/>
      <c r="ON164" s="40"/>
      <c r="OO164" s="40"/>
      <c r="OP164" s="40"/>
      <c r="OQ164" s="40"/>
      <c r="OR164" s="40"/>
      <c r="OS164" s="40"/>
      <c r="OT164" s="40"/>
      <c r="OU164" s="40"/>
      <c r="OV164" s="40"/>
      <c r="OW164" s="40"/>
      <c r="OX164" s="40"/>
      <c r="OY164" s="40"/>
      <c r="OZ164" s="40"/>
      <c r="PA164" s="40"/>
      <c r="PB164" s="40"/>
      <c r="PC164" s="40"/>
      <c r="PD164" s="40"/>
      <c r="PE164" s="40"/>
      <c r="PF164" s="40"/>
      <c r="PG164" s="40"/>
      <c r="PH164" s="40"/>
      <c r="PI164" s="40"/>
      <c r="PJ164" s="40"/>
      <c r="PK164" s="40"/>
      <c r="PL164" s="40"/>
      <c r="PM164" s="40"/>
      <c r="PN164" s="40"/>
      <c r="PO164" s="40"/>
      <c r="PP164" s="40"/>
      <c r="PQ164" s="40"/>
      <c r="PR164" s="40"/>
      <c r="PS164" s="40"/>
      <c r="PT164" s="40"/>
      <c r="PU164" s="40"/>
      <c r="PV164" s="40"/>
      <c r="PW164" s="40"/>
      <c r="PX164" s="40"/>
      <c r="PY164" s="40"/>
      <c r="PZ164" s="40"/>
      <c r="QA164" s="40"/>
      <c r="QB164" s="40"/>
      <c r="QC164" s="40"/>
      <c r="QD164" s="40"/>
      <c r="QE164" s="40"/>
      <c r="QF164" s="40"/>
      <c r="QG164" s="40"/>
      <c r="QH164" s="40"/>
      <c r="QI164" s="40"/>
      <c r="QJ164" s="40"/>
      <c r="QK164" s="40"/>
      <c r="QL164" s="40"/>
      <c r="QM164" s="40"/>
      <c r="QN164" s="40"/>
      <c r="QO164" s="40"/>
      <c r="QP164" s="40"/>
      <c r="QQ164" s="40"/>
      <c r="QR164" s="40"/>
      <c r="QS164" s="40"/>
      <c r="QT164" s="40"/>
      <c r="QU164" s="40"/>
      <c r="QV164" s="40"/>
      <c r="QW164" s="40"/>
      <c r="QX164" s="40"/>
      <c r="QY164" s="40"/>
      <c r="QZ164" s="40"/>
      <c r="RA164" s="40"/>
      <c r="RB164" s="40"/>
      <c r="RC164" s="40"/>
      <c r="RD164" s="40"/>
      <c r="RE164" s="40"/>
      <c r="RF164" s="40"/>
      <c r="RG164" s="40"/>
      <c r="RH164" s="40"/>
      <c r="RI164" s="40"/>
      <c r="RJ164" s="40"/>
      <c r="RK164" s="40"/>
      <c r="RL164" s="40"/>
      <c r="RM164" s="40"/>
      <c r="RN164" s="40"/>
      <c r="RO164" s="40"/>
      <c r="RP164" s="40"/>
      <c r="RQ164" s="40"/>
      <c r="RR164" s="40"/>
      <c r="RS164" s="40"/>
      <c r="RT164" s="40"/>
      <c r="RU164" s="40"/>
      <c r="RV164" s="40"/>
      <c r="RW164" s="40"/>
      <c r="RX164" s="40"/>
      <c r="RY164" s="40"/>
      <c r="RZ164" s="40"/>
      <c r="SA164" s="40"/>
      <c r="SB164" s="40"/>
      <c r="SC164" s="40"/>
      <c r="SD164" s="40"/>
      <c r="SE164" s="40"/>
      <c r="SF164" s="40"/>
      <c r="SG164" s="40"/>
    </row>
    <row r="165" spans="1:501" s="41" customFormat="1" ht="25.5" x14ac:dyDescent="0.25">
      <c r="A165" s="33" t="s">
        <v>85</v>
      </c>
      <c r="B165" s="16"/>
      <c r="C165" s="16"/>
      <c r="D165" s="16"/>
      <c r="E165" s="35"/>
      <c r="F165" s="16">
        <f t="shared" si="41"/>
        <v>0</v>
      </c>
      <c r="G165" s="16"/>
      <c r="H165" s="17"/>
      <c r="I165" s="17">
        <f t="shared" si="59"/>
        <v>0</v>
      </c>
      <c r="J165" s="17"/>
      <c r="K165" s="17"/>
      <c r="L165" s="35">
        <f t="shared" si="60"/>
        <v>0</v>
      </c>
      <c r="M165" s="35">
        <f t="shared" si="42"/>
        <v>0</v>
      </c>
      <c r="N165" s="118"/>
      <c r="O165" s="40"/>
      <c r="P165" s="40"/>
      <c r="Q165" s="40"/>
      <c r="R165" s="40"/>
      <c r="S165" s="40"/>
      <c r="T165" s="40"/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F165" s="40"/>
      <c r="AG165" s="40"/>
      <c r="AH165" s="40"/>
      <c r="AI165" s="40"/>
      <c r="AJ165" s="40"/>
      <c r="AK165" s="40"/>
      <c r="AL165" s="40"/>
      <c r="AM165" s="40"/>
      <c r="AN165" s="40"/>
      <c r="AO165" s="40"/>
      <c r="AP165" s="40"/>
      <c r="AQ165" s="40"/>
      <c r="AR165" s="40"/>
      <c r="AS165" s="40"/>
      <c r="AT165" s="40"/>
      <c r="AU165" s="40"/>
      <c r="AV165" s="40"/>
      <c r="AW165" s="40"/>
      <c r="AX165" s="40"/>
      <c r="AY165" s="40"/>
      <c r="AZ165" s="40"/>
      <c r="BA165" s="40"/>
      <c r="BB165" s="40"/>
      <c r="BC165" s="40"/>
      <c r="BD165" s="40"/>
      <c r="BE165" s="40"/>
      <c r="BF165" s="40"/>
      <c r="BG165" s="40"/>
      <c r="BH165" s="40"/>
      <c r="BI165" s="40"/>
      <c r="BJ165" s="40"/>
      <c r="BK165" s="40"/>
      <c r="BL165" s="40"/>
      <c r="BM165" s="40"/>
      <c r="BN165" s="40"/>
      <c r="BO165" s="40"/>
      <c r="BP165" s="40"/>
      <c r="BQ165" s="40"/>
      <c r="BR165" s="40"/>
      <c r="BS165" s="40"/>
      <c r="BT165" s="40"/>
      <c r="BU165" s="40"/>
      <c r="BV165" s="40"/>
      <c r="BW165" s="40"/>
      <c r="BX165" s="40"/>
      <c r="BY165" s="40"/>
      <c r="BZ165" s="40"/>
      <c r="CA165" s="40"/>
      <c r="CB165" s="40"/>
      <c r="CC165" s="40"/>
      <c r="CD165" s="40"/>
      <c r="CE165" s="40"/>
      <c r="CF165" s="40"/>
      <c r="CG165" s="40"/>
      <c r="CH165" s="40"/>
      <c r="CI165" s="40"/>
      <c r="CJ165" s="40"/>
      <c r="CK165" s="40"/>
      <c r="CL165" s="40"/>
      <c r="CM165" s="40"/>
      <c r="CN165" s="40"/>
      <c r="CO165" s="40"/>
      <c r="CP165" s="40"/>
      <c r="CQ165" s="40"/>
      <c r="CR165" s="40"/>
      <c r="CS165" s="40"/>
      <c r="CT165" s="40"/>
      <c r="CU165" s="40"/>
      <c r="CV165" s="40"/>
      <c r="CW165" s="40"/>
      <c r="CX165" s="40"/>
      <c r="CY165" s="40"/>
      <c r="CZ165" s="40"/>
      <c r="DA165" s="40"/>
      <c r="DB165" s="40"/>
      <c r="DC165" s="40"/>
      <c r="DD165" s="40"/>
      <c r="DE165" s="40"/>
      <c r="DF165" s="40"/>
      <c r="DG165" s="40"/>
      <c r="DH165" s="40"/>
      <c r="DI165" s="40"/>
      <c r="DJ165" s="40"/>
      <c r="DK165" s="40"/>
      <c r="DL165" s="40"/>
      <c r="DM165" s="40"/>
      <c r="DN165" s="40"/>
      <c r="DO165" s="40"/>
      <c r="DP165" s="40"/>
      <c r="DQ165" s="40"/>
      <c r="DR165" s="40"/>
      <c r="DS165" s="40"/>
      <c r="DT165" s="40"/>
      <c r="DU165" s="40"/>
      <c r="DV165" s="40"/>
      <c r="DW165" s="40"/>
      <c r="DX165" s="40"/>
      <c r="DY165" s="40"/>
      <c r="DZ165" s="40"/>
      <c r="EA165" s="40"/>
      <c r="EB165" s="40"/>
      <c r="EC165" s="40"/>
      <c r="ED165" s="40"/>
      <c r="EE165" s="40"/>
      <c r="EF165" s="40"/>
      <c r="EG165" s="40"/>
      <c r="EH165" s="40"/>
      <c r="EI165" s="40"/>
      <c r="EJ165" s="40"/>
      <c r="EK165" s="40"/>
      <c r="EL165" s="40"/>
      <c r="EM165" s="40"/>
      <c r="EN165" s="40"/>
      <c r="EO165" s="40"/>
      <c r="EP165" s="40"/>
      <c r="EQ165" s="40"/>
      <c r="ER165" s="40"/>
      <c r="ES165" s="40"/>
      <c r="ET165" s="40"/>
      <c r="EU165" s="40"/>
      <c r="EV165" s="40"/>
      <c r="EW165" s="40"/>
      <c r="EX165" s="40"/>
      <c r="EY165" s="40"/>
      <c r="EZ165" s="40"/>
      <c r="FA165" s="40"/>
      <c r="FB165" s="40"/>
      <c r="FC165" s="40"/>
      <c r="FD165" s="40"/>
      <c r="FE165" s="40"/>
      <c r="FF165" s="40"/>
      <c r="FG165" s="40"/>
      <c r="FH165" s="40"/>
      <c r="FI165" s="40"/>
      <c r="FJ165" s="40"/>
      <c r="FK165" s="40"/>
      <c r="FL165" s="40"/>
      <c r="FM165" s="40"/>
      <c r="FN165" s="40"/>
      <c r="FO165" s="40"/>
      <c r="FP165" s="40"/>
      <c r="FQ165" s="40"/>
      <c r="FR165" s="40"/>
      <c r="FS165" s="40"/>
      <c r="FT165" s="40"/>
      <c r="FU165" s="40"/>
      <c r="FV165" s="40"/>
      <c r="FW165" s="40"/>
      <c r="FX165" s="40"/>
      <c r="FY165" s="40"/>
      <c r="FZ165" s="40"/>
      <c r="GA165" s="40"/>
      <c r="GB165" s="40"/>
      <c r="GC165" s="40"/>
      <c r="GD165" s="40"/>
      <c r="GE165" s="40"/>
      <c r="GF165" s="40"/>
      <c r="GG165" s="40"/>
      <c r="GH165" s="40"/>
      <c r="GI165" s="40"/>
      <c r="GJ165" s="40"/>
      <c r="GK165" s="40"/>
      <c r="GL165" s="40"/>
      <c r="GM165" s="40"/>
      <c r="GN165" s="40"/>
      <c r="GO165" s="40"/>
      <c r="GP165" s="40"/>
      <c r="GQ165" s="40"/>
      <c r="GR165" s="40"/>
      <c r="GS165" s="40"/>
      <c r="GT165" s="40"/>
      <c r="GU165" s="40"/>
      <c r="GV165" s="40"/>
      <c r="GW165" s="40"/>
      <c r="GX165" s="40"/>
      <c r="GY165" s="40"/>
      <c r="GZ165" s="40"/>
      <c r="HA165" s="40"/>
      <c r="HB165" s="40"/>
      <c r="HC165" s="40"/>
      <c r="HD165" s="40"/>
      <c r="HE165" s="40"/>
      <c r="HF165" s="40"/>
      <c r="HG165" s="40"/>
      <c r="HH165" s="40"/>
      <c r="HI165" s="40"/>
      <c r="HJ165" s="40"/>
      <c r="HK165" s="40"/>
      <c r="HL165" s="40"/>
      <c r="HM165" s="40"/>
      <c r="HN165" s="40"/>
      <c r="HO165" s="40"/>
      <c r="HP165" s="40"/>
      <c r="HQ165" s="40"/>
      <c r="HR165" s="40"/>
      <c r="HS165" s="40"/>
      <c r="HT165" s="40"/>
      <c r="HU165" s="40"/>
      <c r="HV165" s="40"/>
      <c r="HW165" s="40"/>
      <c r="HX165" s="40"/>
      <c r="HY165" s="40"/>
      <c r="HZ165" s="40"/>
      <c r="IA165" s="40"/>
      <c r="IB165" s="40"/>
      <c r="IC165" s="40"/>
      <c r="ID165" s="40"/>
      <c r="IE165" s="40"/>
      <c r="IF165" s="40"/>
      <c r="IG165" s="40"/>
      <c r="IH165" s="40"/>
      <c r="II165" s="40"/>
      <c r="IJ165" s="40"/>
      <c r="IK165" s="40"/>
      <c r="IL165" s="40"/>
      <c r="IM165" s="40"/>
      <c r="IN165" s="40"/>
      <c r="IO165" s="40"/>
      <c r="IP165" s="40"/>
      <c r="IQ165" s="40"/>
      <c r="IR165" s="40"/>
      <c r="IS165" s="40"/>
      <c r="IT165" s="40"/>
      <c r="IU165" s="40"/>
      <c r="IV165" s="40"/>
      <c r="IW165" s="40"/>
      <c r="IX165" s="40"/>
      <c r="IY165" s="40"/>
      <c r="IZ165" s="40"/>
      <c r="JA165" s="40"/>
      <c r="JB165" s="40"/>
      <c r="JC165" s="40"/>
      <c r="JD165" s="40"/>
      <c r="JE165" s="40"/>
      <c r="JF165" s="40"/>
      <c r="JG165" s="40"/>
      <c r="JH165" s="40"/>
      <c r="JI165" s="40"/>
      <c r="JJ165" s="40"/>
      <c r="JK165" s="40"/>
      <c r="JL165" s="40"/>
      <c r="JM165" s="40"/>
      <c r="JN165" s="40"/>
      <c r="JO165" s="40"/>
      <c r="JP165" s="40"/>
      <c r="JQ165" s="40"/>
      <c r="JR165" s="40"/>
      <c r="JS165" s="40"/>
      <c r="JT165" s="40"/>
      <c r="JU165" s="40"/>
      <c r="JV165" s="40"/>
      <c r="JW165" s="40"/>
      <c r="JX165" s="40"/>
      <c r="JY165" s="40"/>
      <c r="JZ165" s="40"/>
      <c r="KA165" s="40"/>
      <c r="KB165" s="40"/>
      <c r="KC165" s="40"/>
      <c r="KD165" s="40"/>
      <c r="KE165" s="40"/>
      <c r="KF165" s="40"/>
      <c r="KG165" s="40"/>
      <c r="KH165" s="40"/>
      <c r="KI165" s="40"/>
      <c r="KJ165" s="40"/>
      <c r="KK165" s="40"/>
      <c r="KL165" s="40"/>
      <c r="KM165" s="40"/>
      <c r="KN165" s="40"/>
      <c r="KO165" s="40"/>
      <c r="KP165" s="40"/>
      <c r="KQ165" s="40"/>
      <c r="KR165" s="40"/>
      <c r="KS165" s="40"/>
      <c r="KT165" s="40"/>
      <c r="KU165" s="40"/>
      <c r="KV165" s="40"/>
      <c r="KW165" s="40"/>
      <c r="KX165" s="40"/>
      <c r="KY165" s="40"/>
      <c r="KZ165" s="40"/>
      <c r="LA165" s="40"/>
      <c r="LB165" s="40"/>
      <c r="LC165" s="40"/>
      <c r="LD165" s="40"/>
      <c r="LE165" s="40"/>
      <c r="LF165" s="40"/>
      <c r="LG165" s="40"/>
      <c r="LH165" s="40"/>
      <c r="LI165" s="40"/>
      <c r="LJ165" s="40"/>
      <c r="LK165" s="40"/>
      <c r="LL165" s="40"/>
      <c r="LM165" s="40"/>
      <c r="LN165" s="40"/>
      <c r="LO165" s="40"/>
      <c r="LP165" s="40"/>
      <c r="LQ165" s="40"/>
      <c r="LR165" s="40"/>
      <c r="LS165" s="40"/>
      <c r="LT165" s="40"/>
      <c r="LU165" s="40"/>
      <c r="LV165" s="40"/>
      <c r="LW165" s="40"/>
      <c r="LX165" s="40"/>
      <c r="LY165" s="40"/>
      <c r="LZ165" s="40"/>
      <c r="MA165" s="40"/>
      <c r="MB165" s="40"/>
      <c r="MC165" s="40"/>
      <c r="MD165" s="40"/>
      <c r="ME165" s="40"/>
      <c r="MF165" s="40"/>
      <c r="MG165" s="40"/>
      <c r="MH165" s="40"/>
      <c r="MI165" s="40"/>
      <c r="MJ165" s="40"/>
      <c r="MK165" s="40"/>
      <c r="ML165" s="40"/>
      <c r="MM165" s="40"/>
      <c r="MN165" s="40"/>
      <c r="MO165" s="40"/>
      <c r="MP165" s="40"/>
      <c r="MQ165" s="40"/>
      <c r="MR165" s="40"/>
      <c r="MS165" s="40"/>
      <c r="MT165" s="40"/>
      <c r="MU165" s="40"/>
      <c r="MV165" s="40"/>
      <c r="MW165" s="40"/>
      <c r="MX165" s="40"/>
      <c r="MY165" s="40"/>
      <c r="MZ165" s="40"/>
      <c r="NA165" s="40"/>
      <c r="NB165" s="40"/>
      <c r="NC165" s="40"/>
      <c r="ND165" s="40"/>
      <c r="NE165" s="40"/>
      <c r="NF165" s="40"/>
      <c r="NG165" s="40"/>
      <c r="NH165" s="40"/>
      <c r="NI165" s="40"/>
      <c r="NJ165" s="40"/>
      <c r="NK165" s="40"/>
      <c r="NL165" s="40"/>
      <c r="NM165" s="40"/>
      <c r="NN165" s="40"/>
      <c r="NO165" s="40"/>
      <c r="NP165" s="40"/>
      <c r="NQ165" s="40"/>
      <c r="NR165" s="40"/>
      <c r="NS165" s="40"/>
      <c r="NT165" s="40"/>
      <c r="NU165" s="40"/>
      <c r="NV165" s="40"/>
      <c r="NW165" s="40"/>
      <c r="NX165" s="40"/>
      <c r="NY165" s="40"/>
      <c r="NZ165" s="40"/>
      <c r="OA165" s="40"/>
      <c r="OB165" s="40"/>
      <c r="OC165" s="40"/>
      <c r="OD165" s="40"/>
      <c r="OE165" s="40"/>
      <c r="OF165" s="40"/>
      <c r="OG165" s="40"/>
      <c r="OH165" s="40"/>
      <c r="OI165" s="40"/>
      <c r="OJ165" s="40"/>
      <c r="OK165" s="40"/>
      <c r="OL165" s="40"/>
      <c r="OM165" s="40"/>
      <c r="ON165" s="40"/>
      <c r="OO165" s="40"/>
      <c r="OP165" s="40"/>
      <c r="OQ165" s="40"/>
      <c r="OR165" s="40"/>
      <c r="OS165" s="40"/>
      <c r="OT165" s="40"/>
      <c r="OU165" s="40"/>
      <c r="OV165" s="40"/>
      <c r="OW165" s="40"/>
      <c r="OX165" s="40"/>
      <c r="OY165" s="40"/>
      <c r="OZ165" s="40"/>
      <c r="PA165" s="40"/>
      <c r="PB165" s="40"/>
      <c r="PC165" s="40"/>
      <c r="PD165" s="40"/>
      <c r="PE165" s="40"/>
      <c r="PF165" s="40"/>
      <c r="PG165" s="40"/>
      <c r="PH165" s="40"/>
      <c r="PI165" s="40"/>
      <c r="PJ165" s="40"/>
      <c r="PK165" s="40"/>
      <c r="PL165" s="40"/>
      <c r="PM165" s="40"/>
      <c r="PN165" s="40"/>
      <c r="PO165" s="40"/>
      <c r="PP165" s="40"/>
      <c r="PQ165" s="40"/>
      <c r="PR165" s="40"/>
      <c r="PS165" s="40"/>
      <c r="PT165" s="40"/>
      <c r="PU165" s="40"/>
      <c r="PV165" s="40"/>
      <c r="PW165" s="40"/>
      <c r="PX165" s="40"/>
      <c r="PY165" s="40"/>
      <c r="PZ165" s="40"/>
      <c r="QA165" s="40"/>
      <c r="QB165" s="40"/>
      <c r="QC165" s="40"/>
      <c r="QD165" s="40"/>
      <c r="QE165" s="40"/>
      <c r="QF165" s="40"/>
      <c r="QG165" s="40"/>
      <c r="QH165" s="40"/>
      <c r="QI165" s="40"/>
      <c r="QJ165" s="40"/>
      <c r="QK165" s="40"/>
      <c r="QL165" s="40"/>
      <c r="QM165" s="40"/>
      <c r="QN165" s="40"/>
      <c r="QO165" s="40"/>
      <c r="QP165" s="40"/>
      <c r="QQ165" s="40"/>
      <c r="QR165" s="40"/>
      <c r="QS165" s="40"/>
      <c r="QT165" s="40"/>
      <c r="QU165" s="40"/>
      <c r="QV165" s="40"/>
      <c r="QW165" s="40"/>
      <c r="QX165" s="40"/>
      <c r="QY165" s="40"/>
      <c r="QZ165" s="40"/>
      <c r="RA165" s="40"/>
      <c r="RB165" s="40"/>
      <c r="RC165" s="40"/>
      <c r="RD165" s="40"/>
      <c r="RE165" s="40"/>
      <c r="RF165" s="40"/>
      <c r="RG165" s="40"/>
      <c r="RH165" s="40"/>
      <c r="RI165" s="40"/>
      <c r="RJ165" s="40"/>
      <c r="RK165" s="40"/>
      <c r="RL165" s="40"/>
      <c r="RM165" s="40"/>
      <c r="RN165" s="40"/>
      <c r="RO165" s="40"/>
      <c r="RP165" s="40"/>
      <c r="RQ165" s="40"/>
      <c r="RR165" s="40"/>
      <c r="RS165" s="40"/>
      <c r="RT165" s="40"/>
      <c r="RU165" s="40"/>
      <c r="RV165" s="40"/>
      <c r="RW165" s="40"/>
      <c r="RX165" s="40"/>
      <c r="RY165" s="40"/>
      <c r="RZ165" s="40"/>
      <c r="SA165" s="40"/>
      <c r="SB165" s="40"/>
      <c r="SC165" s="40"/>
      <c r="SD165" s="40"/>
      <c r="SE165" s="40"/>
      <c r="SF165" s="40"/>
      <c r="SG165" s="40"/>
    </row>
    <row r="166" spans="1:501" s="41" customFormat="1" ht="39" customHeight="1" x14ac:dyDescent="0.25">
      <c r="A166" s="48" t="s">
        <v>88</v>
      </c>
      <c r="B166" s="49"/>
      <c r="C166" s="49"/>
      <c r="D166" s="49"/>
      <c r="E166" s="49"/>
      <c r="F166" s="49">
        <f t="shared" si="41"/>
        <v>0</v>
      </c>
      <c r="G166" s="49"/>
      <c r="H166" s="143"/>
      <c r="I166" s="143">
        <f t="shared" si="59"/>
        <v>0</v>
      </c>
      <c r="J166" s="49"/>
      <c r="K166" s="49"/>
      <c r="L166" s="49">
        <f t="shared" si="60"/>
        <v>0</v>
      </c>
      <c r="M166" s="49">
        <f t="shared" si="42"/>
        <v>0</v>
      </c>
      <c r="N166" s="121" t="s">
        <v>241</v>
      </c>
      <c r="O166" s="40"/>
      <c r="P166" s="40"/>
      <c r="Q166" s="40"/>
      <c r="R166" s="40"/>
      <c r="S166" s="40"/>
      <c r="T166" s="40"/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F166" s="40"/>
      <c r="AG166" s="40"/>
      <c r="AH166" s="40"/>
      <c r="AI166" s="40"/>
      <c r="AJ166" s="40"/>
      <c r="AK166" s="40"/>
      <c r="AL166" s="40"/>
      <c r="AM166" s="40"/>
      <c r="AN166" s="40"/>
      <c r="AO166" s="40"/>
      <c r="AP166" s="40"/>
      <c r="AQ166" s="40"/>
      <c r="AR166" s="40"/>
      <c r="AS166" s="40"/>
      <c r="AT166" s="40"/>
      <c r="AU166" s="40"/>
      <c r="AV166" s="40"/>
      <c r="AW166" s="40"/>
      <c r="AX166" s="40"/>
      <c r="AY166" s="40"/>
      <c r="AZ166" s="40"/>
      <c r="BA166" s="40"/>
      <c r="BB166" s="40"/>
      <c r="BC166" s="40"/>
      <c r="BD166" s="40"/>
      <c r="BE166" s="40"/>
      <c r="BF166" s="40"/>
      <c r="BG166" s="40"/>
      <c r="BH166" s="40"/>
      <c r="BI166" s="40"/>
      <c r="BJ166" s="40"/>
      <c r="BK166" s="40"/>
      <c r="BL166" s="40"/>
      <c r="BM166" s="40"/>
      <c r="BN166" s="40"/>
      <c r="BO166" s="40"/>
      <c r="BP166" s="40"/>
      <c r="BQ166" s="40"/>
      <c r="BR166" s="40"/>
      <c r="BS166" s="40"/>
      <c r="BT166" s="40"/>
      <c r="BU166" s="40"/>
      <c r="BV166" s="40"/>
      <c r="BW166" s="40"/>
      <c r="BX166" s="40"/>
      <c r="BY166" s="40"/>
      <c r="BZ166" s="40"/>
      <c r="CA166" s="40"/>
      <c r="CB166" s="40"/>
      <c r="CC166" s="40"/>
      <c r="CD166" s="40"/>
      <c r="CE166" s="40"/>
      <c r="CF166" s="40"/>
      <c r="CG166" s="40"/>
      <c r="CH166" s="40"/>
      <c r="CI166" s="40"/>
      <c r="CJ166" s="40"/>
      <c r="CK166" s="40"/>
      <c r="CL166" s="40"/>
      <c r="CM166" s="40"/>
      <c r="CN166" s="40"/>
      <c r="CO166" s="40"/>
      <c r="CP166" s="40"/>
      <c r="CQ166" s="40"/>
      <c r="CR166" s="40"/>
      <c r="CS166" s="40"/>
      <c r="CT166" s="40"/>
      <c r="CU166" s="40"/>
      <c r="CV166" s="40"/>
      <c r="CW166" s="40"/>
      <c r="CX166" s="40"/>
      <c r="CY166" s="40"/>
      <c r="CZ166" s="40"/>
      <c r="DA166" s="40"/>
      <c r="DB166" s="40"/>
      <c r="DC166" s="40"/>
      <c r="DD166" s="40"/>
      <c r="DE166" s="40"/>
      <c r="DF166" s="40"/>
      <c r="DG166" s="40"/>
      <c r="DH166" s="40"/>
      <c r="DI166" s="40"/>
      <c r="DJ166" s="40"/>
      <c r="DK166" s="40"/>
      <c r="DL166" s="40"/>
      <c r="DM166" s="40"/>
      <c r="DN166" s="40"/>
      <c r="DO166" s="40"/>
      <c r="DP166" s="40"/>
      <c r="DQ166" s="40"/>
      <c r="DR166" s="40"/>
      <c r="DS166" s="40"/>
      <c r="DT166" s="40"/>
      <c r="DU166" s="40"/>
      <c r="DV166" s="40"/>
      <c r="DW166" s="40"/>
      <c r="DX166" s="40"/>
      <c r="DY166" s="40"/>
      <c r="DZ166" s="40"/>
      <c r="EA166" s="40"/>
      <c r="EB166" s="40"/>
      <c r="EC166" s="40"/>
      <c r="ED166" s="40"/>
      <c r="EE166" s="40"/>
      <c r="EF166" s="40"/>
      <c r="EG166" s="40"/>
      <c r="EH166" s="40"/>
      <c r="EI166" s="40"/>
      <c r="EJ166" s="40"/>
      <c r="EK166" s="40"/>
      <c r="EL166" s="40"/>
      <c r="EM166" s="40"/>
      <c r="EN166" s="40"/>
      <c r="EO166" s="40"/>
      <c r="EP166" s="40"/>
      <c r="EQ166" s="40"/>
      <c r="ER166" s="40"/>
      <c r="ES166" s="40"/>
      <c r="ET166" s="40"/>
      <c r="EU166" s="40"/>
      <c r="EV166" s="40"/>
      <c r="EW166" s="40"/>
      <c r="EX166" s="40"/>
      <c r="EY166" s="40"/>
      <c r="EZ166" s="40"/>
      <c r="FA166" s="40"/>
      <c r="FB166" s="40"/>
      <c r="FC166" s="40"/>
      <c r="FD166" s="40"/>
      <c r="FE166" s="40"/>
      <c r="FF166" s="40"/>
      <c r="FG166" s="40"/>
      <c r="FH166" s="40"/>
      <c r="FI166" s="40"/>
      <c r="FJ166" s="40"/>
      <c r="FK166" s="40"/>
      <c r="FL166" s="40"/>
      <c r="FM166" s="40"/>
      <c r="FN166" s="40"/>
      <c r="FO166" s="40"/>
      <c r="FP166" s="40"/>
      <c r="FQ166" s="40"/>
      <c r="FR166" s="40"/>
      <c r="FS166" s="40"/>
      <c r="FT166" s="40"/>
      <c r="FU166" s="40"/>
      <c r="FV166" s="40"/>
      <c r="FW166" s="40"/>
      <c r="FX166" s="40"/>
      <c r="FY166" s="40"/>
      <c r="FZ166" s="40"/>
      <c r="GA166" s="40"/>
      <c r="GB166" s="40"/>
      <c r="GC166" s="40"/>
      <c r="GD166" s="40"/>
      <c r="GE166" s="40"/>
      <c r="GF166" s="40"/>
      <c r="GG166" s="40"/>
      <c r="GH166" s="40"/>
      <c r="GI166" s="40"/>
      <c r="GJ166" s="40"/>
      <c r="GK166" s="40"/>
      <c r="GL166" s="40"/>
      <c r="GM166" s="40"/>
      <c r="GN166" s="40"/>
      <c r="GO166" s="40"/>
      <c r="GP166" s="40"/>
      <c r="GQ166" s="40"/>
      <c r="GR166" s="40"/>
      <c r="GS166" s="40"/>
      <c r="GT166" s="40"/>
      <c r="GU166" s="40"/>
      <c r="GV166" s="40"/>
      <c r="GW166" s="40"/>
      <c r="GX166" s="40"/>
      <c r="GY166" s="40"/>
      <c r="GZ166" s="40"/>
      <c r="HA166" s="40"/>
      <c r="HB166" s="40"/>
      <c r="HC166" s="40"/>
      <c r="HD166" s="40"/>
      <c r="HE166" s="40"/>
      <c r="HF166" s="40"/>
      <c r="HG166" s="40"/>
      <c r="HH166" s="40"/>
      <c r="HI166" s="40"/>
      <c r="HJ166" s="40"/>
      <c r="HK166" s="40"/>
      <c r="HL166" s="40"/>
      <c r="HM166" s="40"/>
      <c r="HN166" s="40"/>
      <c r="HO166" s="40"/>
      <c r="HP166" s="40"/>
      <c r="HQ166" s="40"/>
      <c r="HR166" s="40"/>
      <c r="HS166" s="40"/>
      <c r="HT166" s="40"/>
      <c r="HU166" s="40"/>
      <c r="HV166" s="40"/>
      <c r="HW166" s="40"/>
      <c r="HX166" s="40"/>
      <c r="HY166" s="40"/>
      <c r="HZ166" s="40"/>
      <c r="IA166" s="40"/>
      <c r="IB166" s="40"/>
      <c r="IC166" s="40"/>
      <c r="ID166" s="40"/>
      <c r="IE166" s="40"/>
      <c r="IF166" s="40"/>
      <c r="IG166" s="40"/>
      <c r="IH166" s="40"/>
      <c r="II166" s="40"/>
      <c r="IJ166" s="40"/>
      <c r="IK166" s="40"/>
      <c r="IL166" s="40"/>
      <c r="IM166" s="40"/>
      <c r="IN166" s="40"/>
      <c r="IO166" s="40"/>
      <c r="IP166" s="40"/>
      <c r="IQ166" s="40"/>
      <c r="IR166" s="40"/>
      <c r="IS166" s="40"/>
      <c r="IT166" s="40"/>
      <c r="IU166" s="40"/>
      <c r="IV166" s="40"/>
      <c r="IW166" s="40"/>
      <c r="IX166" s="40"/>
      <c r="IY166" s="40"/>
      <c r="IZ166" s="40"/>
      <c r="JA166" s="40"/>
      <c r="JB166" s="40"/>
      <c r="JC166" s="40"/>
      <c r="JD166" s="40"/>
      <c r="JE166" s="40"/>
      <c r="JF166" s="40"/>
      <c r="JG166" s="40"/>
      <c r="JH166" s="40"/>
      <c r="JI166" s="40"/>
      <c r="JJ166" s="40"/>
      <c r="JK166" s="40"/>
      <c r="JL166" s="40"/>
      <c r="JM166" s="40"/>
      <c r="JN166" s="40"/>
      <c r="JO166" s="40"/>
      <c r="JP166" s="40"/>
      <c r="JQ166" s="40"/>
      <c r="JR166" s="40"/>
      <c r="JS166" s="40"/>
      <c r="JT166" s="40"/>
      <c r="JU166" s="40"/>
      <c r="JV166" s="40"/>
      <c r="JW166" s="40"/>
      <c r="JX166" s="40"/>
      <c r="JY166" s="40"/>
      <c r="JZ166" s="40"/>
      <c r="KA166" s="40"/>
      <c r="KB166" s="40"/>
      <c r="KC166" s="40"/>
      <c r="KD166" s="40"/>
      <c r="KE166" s="40"/>
      <c r="KF166" s="40"/>
      <c r="KG166" s="40"/>
      <c r="KH166" s="40"/>
      <c r="KI166" s="40"/>
      <c r="KJ166" s="40"/>
      <c r="KK166" s="40"/>
      <c r="KL166" s="40"/>
      <c r="KM166" s="40"/>
      <c r="KN166" s="40"/>
      <c r="KO166" s="40"/>
      <c r="KP166" s="40"/>
      <c r="KQ166" s="40"/>
      <c r="KR166" s="40"/>
      <c r="KS166" s="40"/>
      <c r="KT166" s="40"/>
      <c r="KU166" s="40"/>
      <c r="KV166" s="40"/>
      <c r="KW166" s="40"/>
      <c r="KX166" s="40"/>
      <c r="KY166" s="40"/>
      <c r="KZ166" s="40"/>
      <c r="LA166" s="40"/>
      <c r="LB166" s="40"/>
      <c r="LC166" s="40"/>
      <c r="LD166" s="40"/>
      <c r="LE166" s="40"/>
      <c r="LF166" s="40"/>
      <c r="LG166" s="40"/>
      <c r="LH166" s="40"/>
      <c r="LI166" s="40"/>
      <c r="LJ166" s="40"/>
      <c r="LK166" s="40"/>
      <c r="LL166" s="40"/>
      <c r="LM166" s="40"/>
      <c r="LN166" s="40"/>
      <c r="LO166" s="40"/>
      <c r="LP166" s="40"/>
      <c r="LQ166" s="40"/>
      <c r="LR166" s="40"/>
      <c r="LS166" s="40"/>
      <c r="LT166" s="40"/>
      <c r="LU166" s="40"/>
      <c r="LV166" s="40"/>
      <c r="LW166" s="40"/>
      <c r="LX166" s="40"/>
      <c r="LY166" s="40"/>
      <c r="LZ166" s="40"/>
      <c r="MA166" s="40"/>
      <c r="MB166" s="40"/>
      <c r="MC166" s="40"/>
      <c r="MD166" s="40"/>
      <c r="ME166" s="40"/>
      <c r="MF166" s="40"/>
      <c r="MG166" s="40"/>
      <c r="MH166" s="40"/>
      <c r="MI166" s="40"/>
      <c r="MJ166" s="40"/>
      <c r="MK166" s="40"/>
      <c r="ML166" s="40"/>
      <c r="MM166" s="40"/>
      <c r="MN166" s="40"/>
      <c r="MO166" s="40"/>
      <c r="MP166" s="40"/>
      <c r="MQ166" s="40"/>
      <c r="MR166" s="40"/>
      <c r="MS166" s="40"/>
      <c r="MT166" s="40"/>
      <c r="MU166" s="40"/>
      <c r="MV166" s="40"/>
      <c r="MW166" s="40"/>
      <c r="MX166" s="40"/>
      <c r="MY166" s="40"/>
      <c r="MZ166" s="40"/>
      <c r="NA166" s="40"/>
      <c r="NB166" s="40"/>
      <c r="NC166" s="40"/>
      <c r="ND166" s="40"/>
      <c r="NE166" s="40"/>
      <c r="NF166" s="40"/>
      <c r="NG166" s="40"/>
      <c r="NH166" s="40"/>
      <c r="NI166" s="40"/>
      <c r="NJ166" s="40"/>
      <c r="NK166" s="40"/>
      <c r="NL166" s="40"/>
      <c r="NM166" s="40"/>
      <c r="NN166" s="40"/>
      <c r="NO166" s="40"/>
      <c r="NP166" s="40"/>
      <c r="NQ166" s="40"/>
      <c r="NR166" s="40"/>
      <c r="NS166" s="40"/>
      <c r="NT166" s="40"/>
      <c r="NU166" s="40"/>
      <c r="NV166" s="40"/>
      <c r="NW166" s="40"/>
      <c r="NX166" s="40"/>
      <c r="NY166" s="40"/>
      <c r="NZ166" s="40"/>
      <c r="OA166" s="40"/>
      <c r="OB166" s="40"/>
      <c r="OC166" s="40"/>
      <c r="OD166" s="40"/>
      <c r="OE166" s="40"/>
      <c r="OF166" s="40"/>
      <c r="OG166" s="40"/>
      <c r="OH166" s="40"/>
      <c r="OI166" s="40"/>
      <c r="OJ166" s="40"/>
      <c r="OK166" s="40"/>
      <c r="OL166" s="40"/>
      <c r="OM166" s="40"/>
      <c r="ON166" s="40"/>
      <c r="OO166" s="40"/>
      <c r="OP166" s="40"/>
      <c r="OQ166" s="40"/>
      <c r="OR166" s="40"/>
      <c r="OS166" s="40"/>
      <c r="OT166" s="40"/>
      <c r="OU166" s="40"/>
      <c r="OV166" s="40"/>
      <c r="OW166" s="40"/>
      <c r="OX166" s="40"/>
      <c r="OY166" s="40"/>
      <c r="OZ166" s="40"/>
      <c r="PA166" s="40"/>
      <c r="PB166" s="40"/>
      <c r="PC166" s="40"/>
      <c r="PD166" s="40"/>
      <c r="PE166" s="40"/>
      <c r="PF166" s="40"/>
      <c r="PG166" s="40"/>
      <c r="PH166" s="40"/>
      <c r="PI166" s="40"/>
      <c r="PJ166" s="40"/>
      <c r="PK166" s="40"/>
      <c r="PL166" s="40"/>
      <c r="PM166" s="40"/>
      <c r="PN166" s="40"/>
      <c r="PO166" s="40"/>
      <c r="PP166" s="40"/>
      <c r="PQ166" s="40"/>
      <c r="PR166" s="40"/>
      <c r="PS166" s="40"/>
      <c r="PT166" s="40"/>
      <c r="PU166" s="40"/>
      <c r="PV166" s="40"/>
      <c r="PW166" s="40"/>
      <c r="PX166" s="40"/>
      <c r="PY166" s="40"/>
      <c r="PZ166" s="40"/>
      <c r="QA166" s="40"/>
      <c r="QB166" s="40"/>
      <c r="QC166" s="40"/>
      <c r="QD166" s="40"/>
      <c r="QE166" s="40"/>
      <c r="QF166" s="40"/>
      <c r="QG166" s="40"/>
      <c r="QH166" s="40"/>
      <c r="QI166" s="40"/>
      <c r="QJ166" s="40"/>
      <c r="QK166" s="40"/>
      <c r="QL166" s="40"/>
      <c r="QM166" s="40"/>
      <c r="QN166" s="40"/>
      <c r="QO166" s="40"/>
      <c r="QP166" s="40"/>
      <c r="QQ166" s="40"/>
      <c r="QR166" s="40"/>
      <c r="QS166" s="40"/>
      <c r="QT166" s="40"/>
      <c r="QU166" s="40"/>
      <c r="QV166" s="40"/>
      <c r="QW166" s="40"/>
      <c r="QX166" s="40"/>
      <c r="QY166" s="40"/>
      <c r="QZ166" s="40"/>
      <c r="RA166" s="40"/>
      <c r="RB166" s="40"/>
      <c r="RC166" s="40"/>
      <c r="RD166" s="40"/>
      <c r="RE166" s="40"/>
      <c r="RF166" s="40"/>
      <c r="RG166" s="40"/>
      <c r="RH166" s="40"/>
      <c r="RI166" s="40"/>
      <c r="RJ166" s="40"/>
      <c r="RK166" s="40"/>
      <c r="RL166" s="40"/>
      <c r="RM166" s="40"/>
      <c r="RN166" s="40"/>
      <c r="RO166" s="40"/>
      <c r="RP166" s="40"/>
      <c r="RQ166" s="40"/>
      <c r="RR166" s="40"/>
      <c r="RS166" s="40"/>
      <c r="RT166" s="40"/>
      <c r="RU166" s="40"/>
      <c r="RV166" s="40"/>
      <c r="RW166" s="40"/>
      <c r="RX166" s="40"/>
      <c r="RY166" s="40"/>
      <c r="RZ166" s="40"/>
      <c r="SA166" s="40"/>
      <c r="SB166" s="40"/>
      <c r="SC166" s="40"/>
      <c r="SD166" s="40"/>
      <c r="SE166" s="40"/>
      <c r="SF166" s="40"/>
      <c r="SG166" s="40"/>
    </row>
    <row r="167" spans="1:501" s="4" customFormat="1" ht="44.25" customHeight="1" x14ac:dyDescent="0.25">
      <c r="A167" s="30" t="s">
        <v>89</v>
      </c>
      <c r="B167" s="16">
        <v>4150425</v>
      </c>
      <c r="C167" s="16">
        <v>7107045</v>
      </c>
      <c r="D167" s="16">
        <v>7107045</v>
      </c>
      <c r="E167" s="16">
        <v>2280916</v>
      </c>
      <c r="F167" s="16">
        <f t="shared" si="41"/>
        <v>0</v>
      </c>
      <c r="G167" s="16"/>
      <c r="H167" s="17"/>
      <c r="I167" s="17">
        <f t="shared" si="59"/>
        <v>0</v>
      </c>
      <c r="J167" s="16"/>
      <c r="K167" s="16"/>
      <c r="L167" s="16">
        <f t="shared" si="60"/>
        <v>0</v>
      </c>
      <c r="M167" s="16">
        <f t="shared" si="42"/>
        <v>7107045</v>
      </c>
      <c r="N167" s="121"/>
    </row>
    <row r="168" spans="1:501" s="4" customFormat="1" ht="25.5" x14ac:dyDescent="0.25">
      <c r="A168" s="30" t="s">
        <v>90</v>
      </c>
      <c r="B168" s="16">
        <v>0</v>
      </c>
      <c r="C168" s="16">
        <v>0</v>
      </c>
      <c r="D168" s="16">
        <v>0</v>
      </c>
      <c r="E168" s="16">
        <v>0</v>
      </c>
      <c r="F168" s="16">
        <f t="shared" si="41"/>
        <v>0</v>
      </c>
      <c r="G168" s="16"/>
      <c r="H168" s="17"/>
      <c r="I168" s="17">
        <f t="shared" si="59"/>
        <v>0</v>
      </c>
      <c r="J168" s="16"/>
      <c r="K168" s="16"/>
      <c r="L168" s="16">
        <f t="shared" si="60"/>
        <v>0</v>
      </c>
      <c r="M168" s="16">
        <f t="shared" si="42"/>
        <v>0</v>
      </c>
      <c r="N168" s="118"/>
    </row>
    <row r="169" spans="1:501" s="4" customFormat="1" ht="15" x14ac:dyDescent="0.25">
      <c r="A169" s="30"/>
      <c r="B169" s="16"/>
      <c r="C169" s="35"/>
      <c r="D169" s="35"/>
      <c r="E169" s="16"/>
      <c r="F169" s="16">
        <f t="shared" si="41"/>
        <v>0</v>
      </c>
      <c r="G169" s="16"/>
      <c r="H169" s="17"/>
      <c r="I169" s="17">
        <f t="shared" si="59"/>
        <v>0</v>
      </c>
      <c r="J169" s="16"/>
      <c r="K169" s="16"/>
      <c r="L169" s="16">
        <f t="shared" si="60"/>
        <v>0</v>
      </c>
      <c r="M169" s="16">
        <f t="shared" si="42"/>
        <v>0</v>
      </c>
      <c r="N169" s="118"/>
    </row>
    <row r="170" spans="1:501" s="4" customFormat="1" ht="38.25" x14ac:dyDescent="0.25">
      <c r="A170" s="30" t="s">
        <v>91</v>
      </c>
      <c r="B170" s="16"/>
      <c r="C170" s="16"/>
      <c r="D170" s="16"/>
      <c r="E170" s="16"/>
      <c r="F170" s="16">
        <f t="shared" si="41"/>
        <v>0</v>
      </c>
      <c r="G170" s="16"/>
      <c r="H170" s="17"/>
      <c r="I170" s="17">
        <f t="shared" si="59"/>
        <v>0</v>
      </c>
      <c r="J170" s="16"/>
      <c r="K170" s="16"/>
      <c r="L170" s="16">
        <f t="shared" si="60"/>
        <v>0</v>
      </c>
      <c r="M170" s="16">
        <f t="shared" si="42"/>
        <v>0</v>
      </c>
      <c r="N170" s="118"/>
    </row>
    <row r="171" spans="1:501" s="4" customFormat="1" ht="25.5" x14ac:dyDescent="0.25">
      <c r="A171" s="30" t="s">
        <v>92</v>
      </c>
      <c r="B171" s="16"/>
      <c r="C171" s="16"/>
      <c r="D171" s="16"/>
      <c r="E171" s="35"/>
      <c r="F171" s="16">
        <f t="shared" si="41"/>
        <v>0</v>
      </c>
      <c r="G171" s="12"/>
      <c r="H171" s="17"/>
      <c r="I171" s="17">
        <f t="shared" si="59"/>
        <v>0</v>
      </c>
      <c r="J171" s="17"/>
      <c r="K171" s="17"/>
      <c r="L171" s="17">
        <f t="shared" si="60"/>
        <v>0</v>
      </c>
      <c r="M171" s="17">
        <f t="shared" si="42"/>
        <v>0</v>
      </c>
      <c r="N171" s="118"/>
    </row>
    <row r="172" spans="1:501" s="4" customFormat="1" ht="25.5" x14ac:dyDescent="0.25">
      <c r="A172" s="33" t="s">
        <v>48</v>
      </c>
      <c r="B172" s="16">
        <v>4150425</v>
      </c>
      <c r="C172" s="16">
        <v>7107045</v>
      </c>
      <c r="D172" s="16">
        <v>7107045</v>
      </c>
      <c r="E172" s="16">
        <v>2280916</v>
      </c>
      <c r="F172" s="16">
        <f t="shared" si="41"/>
        <v>0</v>
      </c>
      <c r="G172" s="16"/>
      <c r="H172" s="17"/>
      <c r="I172" s="17">
        <f t="shared" si="59"/>
        <v>0</v>
      </c>
      <c r="J172" s="16"/>
      <c r="K172" s="16"/>
      <c r="L172" s="16">
        <f t="shared" si="60"/>
        <v>0</v>
      </c>
      <c r="M172" s="16">
        <f t="shared" si="42"/>
        <v>7107045</v>
      </c>
      <c r="N172" s="121"/>
    </row>
    <row r="173" spans="1:501" s="4" customFormat="1" ht="43.5" customHeight="1" x14ac:dyDescent="0.25">
      <c r="A173" s="30" t="s">
        <v>93</v>
      </c>
      <c r="B173" s="35">
        <f>SUM(B174:B180)</f>
        <v>1245439.8</v>
      </c>
      <c r="C173" s="35">
        <f t="shared" ref="C173:K173" si="63">SUM(C174:C180)</f>
        <v>1677518</v>
      </c>
      <c r="D173" s="35">
        <f t="shared" ref="D173" si="64">SUM(D174:D180)</f>
        <v>1677518</v>
      </c>
      <c r="E173" s="35">
        <f t="shared" si="63"/>
        <v>1355218</v>
      </c>
      <c r="F173" s="35">
        <f t="shared" si="41"/>
        <v>436625</v>
      </c>
      <c r="G173" s="35">
        <f t="shared" si="63"/>
        <v>436625</v>
      </c>
      <c r="H173" s="35">
        <f t="shared" si="63"/>
        <v>0</v>
      </c>
      <c r="I173" s="35">
        <f t="shared" si="59"/>
        <v>0</v>
      </c>
      <c r="J173" s="35">
        <f t="shared" si="63"/>
        <v>0</v>
      </c>
      <c r="K173" s="35">
        <f t="shared" si="63"/>
        <v>0</v>
      </c>
      <c r="L173" s="35">
        <f t="shared" si="60"/>
        <v>436625</v>
      </c>
      <c r="M173" s="35">
        <f t="shared" si="42"/>
        <v>2114143</v>
      </c>
      <c r="N173" s="178" t="s">
        <v>287</v>
      </c>
    </row>
    <row r="174" spans="1:501" s="4" customFormat="1" ht="25.5" x14ac:dyDescent="0.25">
      <c r="A174" s="33" t="s">
        <v>94</v>
      </c>
      <c r="B174" s="16"/>
      <c r="C174" s="16"/>
      <c r="D174" s="16"/>
      <c r="E174" s="16"/>
      <c r="F174" s="16">
        <f t="shared" si="41"/>
        <v>0</v>
      </c>
      <c r="G174" s="16"/>
      <c r="H174" s="17"/>
      <c r="I174" s="17">
        <f t="shared" si="59"/>
        <v>0</v>
      </c>
      <c r="J174" s="16"/>
      <c r="K174" s="16"/>
      <c r="L174" s="16">
        <f t="shared" si="60"/>
        <v>0</v>
      </c>
      <c r="M174" s="16">
        <f t="shared" si="42"/>
        <v>0</v>
      </c>
      <c r="N174" s="118"/>
    </row>
    <row r="175" spans="1:501" s="4" customFormat="1" ht="25.5" x14ac:dyDescent="0.25">
      <c r="A175" s="30" t="s">
        <v>95</v>
      </c>
      <c r="B175" s="16">
        <v>628729</v>
      </c>
      <c r="C175" s="16">
        <f>8400+14400+596400</f>
        <v>619200</v>
      </c>
      <c r="D175" s="16">
        <f>8400+14400+596400</f>
        <v>619200</v>
      </c>
      <c r="E175" s="16">
        <v>360700</v>
      </c>
      <c r="F175" s="16">
        <f t="shared" si="41"/>
        <v>0</v>
      </c>
      <c r="G175" s="16"/>
      <c r="H175" s="17"/>
      <c r="I175" s="17">
        <f t="shared" si="59"/>
        <v>0</v>
      </c>
      <c r="J175" s="16"/>
      <c r="K175" s="16"/>
      <c r="L175" s="16">
        <f t="shared" si="60"/>
        <v>0</v>
      </c>
      <c r="M175" s="16">
        <f t="shared" si="42"/>
        <v>619200</v>
      </c>
      <c r="N175" s="118"/>
    </row>
    <row r="176" spans="1:501" s="4" customFormat="1" ht="34.5" customHeight="1" x14ac:dyDescent="0.25">
      <c r="A176" s="30" t="s">
        <v>207</v>
      </c>
      <c r="B176" s="16">
        <v>20000</v>
      </c>
      <c r="C176" s="16">
        <v>48800</v>
      </c>
      <c r="D176" s="16">
        <v>48800</v>
      </c>
      <c r="E176" s="16">
        <v>0</v>
      </c>
      <c r="F176" s="16">
        <f t="shared" si="41"/>
        <v>0</v>
      </c>
      <c r="G176" s="16"/>
      <c r="H176" s="17"/>
      <c r="I176" s="17">
        <f t="shared" si="59"/>
        <v>0</v>
      </c>
      <c r="J176" s="16"/>
      <c r="K176" s="16"/>
      <c r="L176" s="16">
        <f t="shared" si="60"/>
        <v>0</v>
      </c>
      <c r="M176" s="16">
        <f t="shared" si="42"/>
        <v>48800</v>
      </c>
      <c r="N176" s="121"/>
    </row>
    <row r="177" spans="1:501" s="4" customFormat="1" ht="15" x14ac:dyDescent="0.25">
      <c r="A177" s="30" t="s">
        <v>96</v>
      </c>
      <c r="B177" s="16">
        <v>596710.80000000005</v>
      </c>
      <c r="C177" s="35">
        <v>994518</v>
      </c>
      <c r="D177" s="35">
        <v>994518</v>
      </c>
      <c r="E177" s="35">
        <v>994518</v>
      </c>
      <c r="F177" s="35">
        <f t="shared" si="41"/>
        <v>0</v>
      </c>
      <c r="G177" s="35"/>
      <c r="H177" s="17"/>
      <c r="I177" s="17">
        <f t="shared" si="59"/>
        <v>0</v>
      </c>
      <c r="J177" s="35"/>
      <c r="K177" s="35"/>
      <c r="L177" s="35">
        <f t="shared" si="60"/>
        <v>0</v>
      </c>
      <c r="M177" s="35">
        <f t="shared" si="42"/>
        <v>994518</v>
      </c>
      <c r="N177" s="118"/>
    </row>
    <row r="178" spans="1:501" s="4" customFormat="1" ht="38.25" x14ac:dyDescent="0.25">
      <c r="A178" s="30" t="s">
        <v>286</v>
      </c>
      <c r="B178" s="16"/>
      <c r="C178" s="35"/>
      <c r="D178" s="35"/>
      <c r="E178" s="35"/>
      <c r="F178" s="35">
        <f t="shared" si="41"/>
        <v>436625</v>
      </c>
      <c r="G178" s="35">
        <v>436625</v>
      </c>
      <c r="H178" s="17"/>
      <c r="I178" s="17">
        <f t="shared" si="59"/>
        <v>0</v>
      </c>
      <c r="J178" s="35"/>
      <c r="K178" s="35"/>
      <c r="L178" s="35">
        <f t="shared" si="60"/>
        <v>436625</v>
      </c>
      <c r="M178" s="35">
        <f t="shared" si="42"/>
        <v>436625</v>
      </c>
      <c r="N178" s="178" t="s">
        <v>287</v>
      </c>
    </row>
    <row r="179" spans="1:501" s="4" customFormat="1" ht="15" customHeight="1" x14ac:dyDescent="0.25">
      <c r="A179" s="42" t="s">
        <v>238</v>
      </c>
      <c r="B179" s="16"/>
      <c r="C179" s="35">
        <v>15000</v>
      </c>
      <c r="D179" s="35">
        <v>15000</v>
      </c>
      <c r="E179" s="35">
        <v>0</v>
      </c>
      <c r="F179" s="35">
        <f t="shared" si="41"/>
        <v>0</v>
      </c>
      <c r="G179" s="35"/>
      <c r="H179" s="17"/>
      <c r="I179" s="17">
        <f t="shared" si="59"/>
        <v>0</v>
      </c>
      <c r="J179" s="35"/>
      <c r="K179" s="35"/>
      <c r="L179" s="35">
        <f t="shared" si="60"/>
        <v>0</v>
      </c>
      <c r="M179" s="35">
        <f t="shared" si="42"/>
        <v>15000</v>
      </c>
      <c r="N179" s="118"/>
    </row>
    <row r="180" spans="1:501" s="4" customFormat="1" ht="51" x14ac:dyDescent="0.25">
      <c r="A180" s="48" t="s">
        <v>97</v>
      </c>
      <c r="B180" s="49"/>
      <c r="C180" s="49">
        <v>0</v>
      </c>
      <c r="D180" s="49">
        <v>0</v>
      </c>
      <c r="E180" s="50"/>
      <c r="F180" s="49">
        <f t="shared" si="41"/>
        <v>0</v>
      </c>
      <c r="G180" s="49"/>
      <c r="H180" s="143"/>
      <c r="I180" s="143">
        <f t="shared" si="59"/>
        <v>0</v>
      </c>
      <c r="J180" s="50"/>
      <c r="K180" s="50"/>
      <c r="L180" s="50">
        <f t="shared" si="60"/>
        <v>0</v>
      </c>
      <c r="M180" s="50">
        <f t="shared" si="42"/>
        <v>0</v>
      </c>
      <c r="N180" s="128"/>
    </row>
    <row r="181" spans="1:501" s="4" customFormat="1" ht="15" x14ac:dyDescent="0.25">
      <c r="A181" s="33" t="s">
        <v>98</v>
      </c>
      <c r="B181" s="16"/>
      <c r="C181" s="16"/>
      <c r="D181" s="16"/>
      <c r="E181" s="35"/>
      <c r="F181" s="16">
        <f t="shared" si="41"/>
        <v>0</v>
      </c>
      <c r="G181" s="16"/>
      <c r="H181" s="17"/>
      <c r="I181" s="17">
        <f t="shared" si="59"/>
        <v>0</v>
      </c>
      <c r="J181" s="35"/>
      <c r="K181" s="35"/>
      <c r="L181" s="35">
        <f t="shared" si="60"/>
        <v>0</v>
      </c>
      <c r="M181" s="35">
        <f t="shared" si="42"/>
        <v>0</v>
      </c>
      <c r="N181" s="118"/>
    </row>
    <row r="182" spans="1:501" s="4" customFormat="1" ht="15" x14ac:dyDescent="0.25">
      <c r="A182" s="30"/>
      <c r="B182" s="16"/>
      <c r="C182" s="16"/>
      <c r="D182" s="16"/>
      <c r="E182" s="35"/>
      <c r="F182" s="16">
        <f t="shared" si="41"/>
        <v>0</v>
      </c>
      <c r="G182" s="16"/>
      <c r="H182" s="17"/>
      <c r="I182" s="17">
        <f t="shared" si="59"/>
        <v>0</v>
      </c>
      <c r="J182" s="35"/>
      <c r="K182" s="35"/>
      <c r="L182" s="35">
        <f t="shared" si="60"/>
        <v>0</v>
      </c>
      <c r="M182" s="35">
        <f t="shared" si="42"/>
        <v>0</v>
      </c>
      <c r="N182" s="118"/>
    </row>
    <row r="183" spans="1:501" s="4" customFormat="1" ht="15" x14ac:dyDescent="0.25">
      <c r="A183" s="30"/>
      <c r="B183" s="16"/>
      <c r="C183" s="16"/>
      <c r="D183" s="16"/>
      <c r="E183" s="35"/>
      <c r="F183" s="16">
        <f t="shared" si="41"/>
        <v>0</v>
      </c>
      <c r="G183" s="16"/>
      <c r="H183" s="17"/>
      <c r="I183" s="17">
        <f t="shared" si="59"/>
        <v>0</v>
      </c>
      <c r="J183" s="35"/>
      <c r="K183" s="35"/>
      <c r="L183" s="35">
        <f t="shared" si="60"/>
        <v>0</v>
      </c>
      <c r="M183" s="35">
        <f t="shared" si="42"/>
        <v>0</v>
      </c>
      <c r="N183" s="118"/>
    </row>
    <row r="184" spans="1:501" ht="15" x14ac:dyDescent="0.25">
      <c r="A184" s="30"/>
      <c r="B184" s="16"/>
      <c r="C184" s="16"/>
      <c r="D184" s="16"/>
      <c r="E184" s="35"/>
      <c r="F184" s="16">
        <f t="shared" si="41"/>
        <v>0</v>
      </c>
      <c r="G184" s="16"/>
      <c r="H184" s="17"/>
      <c r="I184" s="17">
        <f t="shared" si="59"/>
        <v>0</v>
      </c>
      <c r="J184" s="35"/>
      <c r="K184" s="35"/>
      <c r="L184" s="35">
        <f t="shared" si="60"/>
        <v>0</v>
      </c>
      <c r="M184" s="35">
        <f t="shared" si="42"/>
        <v>0</v>
      </c>
      <c r="N184" s="118"/>
    </row>
    <row r="185" spans="1:501" ht="15" x14ac:dyDescent="0.25">
      <c r="A185" s="30"/>
      <c r="B185" s="16"/>
      <c r="C185" s="16"/>
      <c r="D185" s="16"/>
      <c r="E185" s="35"/>
      <c r="F185" s="16">
        <f t="shared" si="41"/>
        <v>0</v>
      </c>
      <c r="G185" s="16"/>
      <c r="H185" s="17"/>
      <c r="I185" s="17">
        <f t="shared" si="59"/>
        <v>0</v>
      </c>
      <c r="J185" s="35"/>
      <c r="K185" s="35"/>
      <c r="L185" s="35">
        <f t="shared" si="60"/>
        <v>0</v>
      </c>
      <c r="M185" s="35">
        <f t="shared" si="42"/>
        <v>0</v>
      </c>
      <c r="N185" s="118"/>
    </row>
    <row r="186" spans="1:501" ht="25.5" x14ac:dyDescent="0.25">
      <c r="A186" s="33" t="s">
        <v>48</v>
      </c>
      <c r="B186" s="16">
        <v>1054951</v>
      </c>
      <c r="C186" s="16">
        <v>1378370</v>
      </c>
      <c r="D186" s="16">
        <v>1378370</v>
      </c>
      <c r="E186" s="20">
        <v>1071070</v>
      </c>
      <c r="F186" s="16">
        <f t="shared" si="41"/>
        <v>0</v>
      </c>
      <c r="G186" s="16"/>
      <c r="H186" s="17"/>
      <c r="I186" s="17">
        <f t="shared" si="59"/>
        <v>0</v>
      </c>
      <c r="J186" s="16"/>
      <c r="K186" s="16"/>
      <c r="L186" s="16">
        <f t="shared" si="60"/>
        <v>0</v>
      </c>
      <c r="M186" s="16">
        <f t="shared" si="42"/>
        <v>1378370</v>
      </c>
      <c r="N186" s="118"/>
    </row>
    <row r="187" spans="1:501" ht="62.25" customHeight="1" x14ac:dyDescent="0.25">
      <c r="A187" s="30" t="s">
        <v>99</v>
      </c>
      <c r="B187" s="35">
        <f>SUM(B189:B193)</f>
        <v>2392500</v>
      </c>
      <c r="C187" s="35">
        <f t="shared" ref="C187:K187" si="65">SUM(C189:C193)</f>
        <v>4785000</v>
      </c>
      <c r="D187" s="35">
        <f t="shared" ref="D187" si="66">SUM(D189:D193)</f>
        <v>7182417</v>
      </c>
      <c r="E187" s="35">
        <f t="shared" si="65"/>
        <v>0</v>
      </c>
      <c r="F187" s="35">
        <f t="shared" si="41"/>
        <v>0</v>
      </c>
      <c r="G187" s="35">
        <f t="shared" si="65"/>
        <v>0</v>
      </c>
      <c r="H187" s="35">
        <f t="shared" si="65"/>
        <v>0</v>
      </c>
      <c r="I187" s="35">
        <f t="shared" si="59"/>
        <v>0</v>
      </c>
      <c r="J187" s="35">
        <f t="shared" si="65"/>
        <v>0</v>
      </c>
      <c r="K187" s="35">
        <f t="shared" si="65"/>
        <v>0</v>
      </c>
      <c r="L187" s="35">
        <f t="shared" si="60"/>
        <v>0</v>
      </c>
      <c r="M187" s="35">
        <f t="shared" si="42"/>
        <v>7182417</v>
      </c>
      <c r="N187" s="178"/>
    </row>
    <row r="188" spans="1:501" s="27" customFormat="1" ht="25.5" x14ac:dyDescent="0.25">
      <c r="A188" s="30" t="s">
        <v>255</v>
      </c>
      <c r="B188" s="34">
        <v>2392500</v>
      </c>
      <c r="C188" s="34">
        <v>4785000</v>
      </c>
      <c r="D188" s="34">
        <v>7182417</v>
      </c>
      <c r="E188" s="34"/>
      <c r="F188" s="34">
        <f t="shared" si="41"/>
        <v>0</v>
      </c>
      <c r="G188" s="16"/>
      <c r="H188" s="17"/>
      <c r="I188" s="17">
        <f t="shared" si="59"/>
        <v>0</v>
      </c>
      <c r="J188" s="17"/>
      <c r="K188" s="17"/>
      <c r="L188" s="35">
        <f t="shared" si="60"/>
        <v>0</v>
      </c>
      <c r="M188" s="35">
        <f t="shared" si="42"/>
        <v>7182417</v>
      </c>
      <c r="N188" s="186"/>
      <c r="O188" s="23"/>
      <c r="P188" s="23"/>
      <c r="Q188" s="23"/>
      <c r="R188" s="23"/>
      <c r="S188" s="23"/>
      <c r="T188" s="23"/>
      <c r="U188" s="23"/>
      <c r="V188" s="23"/>
      <c r="W188" s="23"/>
      <c r="X188" s="23"/>
      <c r="Y188" s="23"/>
      <c r="Z188" s="23"/>
      <c r="AA188" s="23"/>
      <c r="AB188" s="23"/>
      <c r="AC188" s="23"/>
      <c r="AD188" s="23"/>
      <c r="AE188" s="23"/>
      <c r="AF188" s="23"/>
      <c r="AG188" s="23"/>
      <c r="AH188" s="23"/>
      <c r="AI188" s="23"/>
      <c r="AJ188" s="23"/>
      <c r="AK188" s="23"/>
      <c r="AL188" s="23"/>
      <c r="AM188" s="23"/>
      <c r="AN188" s="23"/>
      <c r="AO188" s="23"/>
      <c r="AP188" s="23"/>
      <c r="AQ188" s="23"/>
      <c r="AR188" s="23"/>
      <c r="AS188" s="23"/>
      <c r="AT188" s="23"/>
      <c r="AU188" s="23"/>
      <c r="AV188" s="23"/>
      <c r="AW188" s="23"/>
      <c r="AX188" s="23"/>
      <c r="AY188" s="23"/>
      <c r="AZ188" s="23"/>
      <c r="BA188" s="23"/>
      <c r="BB188" s="23"/>
      <c r="BC188" s="23"/>
      <c r="BD188" s="23"/>
      <c r="BE188" s="23"/>
      <c r="BF188" s="23"/>
      <c r="BG188" s="23"/>
      <c r="BH188" s="23"/>
      <c r="BI188" s="23"/>
      <c r="BJ188" s="23"/>
      <c r="BK188" s="23"/>
      <c r="BL188" s="23"/>
      <c r="BM188" s="23"/>
      <c r="BN188" s="23"/>
      <c r="BO188" s="23"/>
      <c r="BP188" s="23"/>
      <c r="BQ188" s="23"/>
      <c r="BR188" s="23"/>
      <c r="BS188" s="23"/>
      <c r="BT188" s="23"/>
      <c r="BU188" s="23"/>
      <c r="BV188" s="23"/>
      <c r="BW188" s="23"/>
      <c r="BX188" s="23"/>
      <c r="BY188" s="23"/>
      <c r="BZ188" s="23"/>
      <c r="CA188" s="23"/>
      <c r="CB188" s="23"/>
      <c r="CC188" s="23"/>
      <c r="CD188" s="23"/>
      <c r="CE188" s="23"/>
      <c r="CF188" s="23"/>
      <c r="CG188" s="23"/>
      <c r="CH188" s="23"/>
      <c r="CI188" s="23"/>
      <c r="CJ188" s="23"/>
      <c r="CK188" s="23"/>
      <c r="CL188" s="23"/>
      <c r="CM188" s="23"/>
      <c r="CN188" s="23"/>
      <c r="CO188" s="23"/>
      <c r="CP188" s="23"/>
      <c r="CQ188" s="23"/>
      <c r="CR188" s="23"/>
      <c r="CS188" s="23"/>
      <c r="CT188" s="23"/>
      <c r="CU188" s="23"/>
      <c r="CV188" s="23"/>
      <c r="CW188" s="23"/>
      <c r="CX188" s="23"/>
      <c r="CY188" s="23"/>
      <c r="CZ188" s="23"/>
      <c r="DA188" s="23"/>
      <c r="DB188" s="23"/>
      <c r="DC188" s="23"/>
      <c r="DD188" s="23"/>
      <c r="DE188" s="23"/>
      <c r="DF188" s="23"/>
      <c r="DG188" s="23"/>
      <c r="DH188" s="23"/>
      <c r="DI188" s="23"/>
      <c r="DJ188" s="23"/>
      <c r="DK188" s="23"/>
      <c r="DL188" s="23"/>
      <c r="DM188" s="23"/>
      <c r="DN188" s="23"/>
      <c r="DO188" s="23"/>
      <c r="DP188" s="23"/>
      <c r="DQ188" s="23"/>
      <c r="DR188" s="23"/>
      <c r="DS188" s="23"/>
      <c r="DT188" s="23"/>
      <c r="DU188" s="23"/>
      <c r="DV188" s="23"/>
      <c r="DW188" s="23"/>
      <c r="DX188" s="23"/>
      <c r="DY188" s="23"/>
      <c r="DZ188" s="23"/>
      <c r="EA188" s="23"/>
      <c r="EB188" s="23"/>
      <c r="EC188" s="23"/>
      <c r="ED188" s="23"/>
      <c r="EE188" s="23"/>
      <c r="EF188" s="23"/>
      <c r="EG188" s="23"/>
      <c r="EH188" s="23"/>
      <c r="EI188" s="23"/>
      <c r="EJ188" s="23"/>
      <c r="EK188" s="23"/>
      <c r="EL188" s="23"/>
      <c r="EM188" s="23"/>
      <c r="EN188" s="23"/>
      <c r="EO188" s="23"/>
      <c r="EP188" s="23"/>
      <c r="EQ188" s="23"/>
      <c r="ER188" s="23"/>
      <c r="ES188" s="23"/>
      <c r="ET188" s="23"/>
      <c r="EU188" s="23"/>
      <c r="EV188" s="23"/>
      <c r="EW188" s="23"/>
      <c r="EX188" s="23"/>
      <c r="EY188" s="23"/>
      <c r="EZ188" s="23"/>
      <c r="FA188" s="23"/>
      <c r="FB188" s="23"/>
      <c r="FC188" s="23"/>
      <c r="FD188" s="23"/>
      <c r="FE188" s="23"/>
      <c r="FF188" s="23"/>
      <c r="FG188" s="23"/>
      <c r="FH188" s="23"/>
      <c r="FI188" s="23"/>
      <c r="FJ188" s="23"/>
      <c r="FK188" s="23"/>
      <c r="FL188" s="23"/>
      <c r="FM188" s="23"/>
      <c r="FN188" s="23"/>
      <c r="FO188" s="23"/>
      <c r="FP188" s="23"/>
      <c r="FQ188" s="23"/>
      <c r="FR188" s="23"/>
      <c r="FS188" s="23"/>
      <c r="FT188" s="23"/>
      <c r="FU188" s="23"/>
      <c r="FV188" s="23"/>
      <c r="FW188" s="23"/>
      <c r="FX188" s="23"/>
      <c r="FY188" s="23"/>
      <c r="FZ188" s="23"/>
      <c r="GA188" s="23"/>
      <c r="GB188" s="23"/>
      <c r="GC188" s="23"/>
      <c r="GD188" s="23"/>
      <c r="GE188" s="23"/>
      <c r="GF188" s="23"/>
      <c r="GG188" s="23"/>
      <c r="GH188" s="23"/>
      <c r="GI188" s="23"/>
      <c r="GJ188" s="23"/>
      <c r="GK188" s="23"/>
      <c r="GL188" s="23"/>
      <c r="GM188" s="23"/>
      <c r="GN188" s="23"/>
      <c r="GO188" s="23"/>
      <c r="GP188" s="23"/>
      <c r="GQ188" s="23"/>
      <c r="GR188" s="23"/>
      <c r="GS188" s="23"/>
      <c r="GT188" s="23"/>
      <c r="GU188" s="23"/>
      <c r="GV188" s="23"/>
      <c r="GW188" s="23"/>
      <c r="GX188" s="23"/>
      <c r="GY188" s="23"/>
      <c r="GZ188" s="23"/>
      <c r="HA188" s="23"/>
      <c r="HB188" s="23"/>
      <c r="HC188" s="23"/>
      <c r="HD188" s="23"/>
      <c r="HE188" s="23"/>
      <c r="HF188" s="23"/>
      <c r="HG188" s="23"/>
      <c r="HH188" s="23"/>
      <c r="HI188" s="23"/>
      <c r="HJ188" s="23"/>
      <c r="HK188" s="23"/>
      <c r="HL188" s="23"/>
      <c r="HM188" s="23"/>
      <c r="HN188" s="23"/>
      <c r="HO188" s="23"/>
      <c r="HP188" s="23"/>
      <c r="HQ188" s="23"/>
      <c r="HR188" s="23"/>
      <c r="HS188" s="23"/>
      <c r="HT188" s="23"/>
      <c r="HU188" s="23"/>
      <c r="HV188" s="23"/>
      <c r="HW188" s="23"/>
      <c r="HX188" s="23"/>
      <c r="HY188" s="23"/>
      <c r="HZ188" s="23"/>
      <c r="IA188" s="23"/>
      <c r="IB188" s="23"/>
      <c r="IC188" s="23"/>
      <c r="ID188" s="23"/>
      <c r="IE188" s="23"/>
      <c r="IF188" s="23"/>
      <c r="IG188" s="23"/>
      <c r="IH188" s="23"/>
      <c r="II188" s="23"/>
      <c r="IJ188" s="23"/>
      <c r="IK188" s="23"/>
      <c r="IL188" s="23"/>
      <c r="IM188" s="23"/>
      <c r="IN188" s="23"/>
      <c r="IO188" s="23"/>
      <c r="IP188" s="23"/>
      <c r="IQ188" s="23"/>
      <c r="IR188" s="23"/>
      <c r="IS188" s="23"/>
      <c r="IT188" s="23"/>
      <c r="IU188" s="23"/>
      <c r="IV188" s="23"/>
      <c r="IW188" s="23"/>
      <c r="IX188" s="23"/>
      <c r="IY188" s="23"/>
      <c r="IZ188" s="23"/>
      <c r="JA188" s="23"/>
      <c r="JB188" s="23"/>
      <c r="JC188" s="23"/>
      <c r="JD188" s="23"/>
      <c r="JE188" s="23"/>
      <c r="JF188" s="23"/>
      <c r="JG188" s="23"/>
      <c r="JH188" s="23"/>
      <c r="JI188" s="23"/>
      <c r="JJ188" s="23"/>
      <c r="JK188" s="23"/>
      <c r="JL188" s="23"/>
      <c r="JM188" s="23"/>
      <c r="JN188" s="23"/>
      <c r="JO188" s="23"/>
      <c r="JP188" s="23"/>
      <c r="JQ188" s="23"/>
      <c r="JR188" s="23"/>
      <c r="JS188" s="23"/>
      <c r="JT188" s="23"/>
      <c r="JU188" s="23"/>
      <c r="JV188" s="23"/>
      <c r="JW188" s="23"/>
      <c r="JX188" s="23"/>
      <c r="JY188" s="23"/>
      <c r="JZ188" s="23"/>
      <c r="KA188" s="23"/>
      <c r="KB188" s="23"/>
      <c r="KC188" s="23"/>
      <c r="KD188" s="23"/>
      <c r="KE188" s="23"/>
      <c r="KF188" s="23"/>
      <c r="KG188" s="23"/>
      <c r="KH188" s="23"/>
      <c r="KI188" s="23"/>
      <c r="KJ188" s="23"/>
      <c r="KK188" s="23"/>
      <c r="KL188" s="23"/>
      <c r="KM188" s="23"/>
      <c r="KN188" s="23"/>
      <c r="KO188" s="23"/>
      <c r="KP188" s="23"/>
      <c r="KQ188" s="23"/>
      <c r="KR188" s="23"/>
      <c r="KS188" s="23"/>
      <c r="KT188" s="23"/>
      <c r="KU188" s="23"/>
      <c r="KV188" s="23"/>
      <c r="KW188" s="23"/>
      <c r="KX188" s="23"/>
      <c r="KY188" s="23"/>
      <c r="KZ188" s="23"/>
      <c r="LA188" s="23"/>
      <c r="LB188" s="23"/>
      <c r="LC188" s="23"/>
      <c r="LD188" s="23"/>
      <c r="LE188" s="23"/>
      <c r="LF188" s="23"/>
      <c r="LG188" s="23"/>
      <c r="LH188" s="23"/>
      <c r="LI188" s="23"/>
      <c r="LJ188" s="23"/>
      <c r="LK188" s="23"/>
      <c r="LL188" s="23"/>
      <c r="LM188" s="23"/>
      <c r="LN188" s="23"/>
      <c r="LO188" s="23"/>
      <c r="LP188" s="23"/>
      <c r="LQ188" s="23"/>
      <c r="LR188" s="23"/>
      <c r="LS188" s="23"/>
      <c r="LT188" s="23"/>
      <c r="LU188" s="23"/>
      <c r="LV188" s="23"/>
      <c r="LW188" s="23"/>
      <c r="LX188" s="23"/>
      <c r="LY188" s="23"/>
      <c r="LZ188" s="23"/>
      <c r="MA188" s="23"/>
      <c r="MB188" s="23"/>
      <c r="MC188" s="23"/>
      <c r="MD188" s="23"/>
      <c r="ME188" s="23"/>
      <c r="MF188" s="23"/>
      <c r="MG188" s="23"/>
      <c r="MH188" s="23"/>
      <c r="MI188" s="23"/>
      <c r="MJ188" s="23"/>
      <c r="MK188" s="23"/>
      <c r="ML188" s="23"/>
      <c r="MM188" s="23"/>
      <c r="MN188" s="23"/>
      <c r="MO188" s="23"/>
      <c r="MP188" s="23"/>
      <c r="MQ188" s="23"/>
      <c r="MR188" s="23"/>
      <c r="MS188" s="23"/>
      <c r="MT188" s="23"/>
      <c r="MU188" s="23"/>
      <c r="MV188" s="23"/>
      <c r="MW188" s="23"/>
      <c r="MX188" s="23"/>
      <c r="MY188" s="23"/>
      <c r="MZ188" s="23"/>
      <c r="NA188" s="23"/>
      <c r="NB188" s="23"/>
      <c r="NC188" s="23"/>
      <c r="ND188" s="23"/>
      <c r="NE188" s="23"/>
      <c r="NF188" s="23"/>
      <c r="NG188" s="23"/>
      <c r="NH188" s="23"/>
      <c r="NI188" s="23"/>
      <c r="NJ188" s="23"/>
      <c r="NK188" s="23"/>
      <c r="NL188" s="23"/>
      <c r="NM188" s="23"/>
      <c r="NN188" s="23"/>
      <c r="NO188" s="23"/>
      <c r="NP188" s="23"/>
      <c r="NQ188" s="23"/>
      <c r="NR188" s="23"/>
      <c r="NS188" s="23"/>
      <c r="NT188" s="23"/>
      <c r="NU188" s="23"/>
      <c r="NV188" s="23"/>
      <c r="NW188" s="23"/>
      <c r="NX188" s="23"/>
      <c r="NY188" s="23"/>
      <c r="NZ188" s="23"/>
      <c r="OA188" s="23"/>
      <c r="OB188" s="23"/>
      <c r="OC188" s="23"/>
      <c r="OD188" s="23"/>
      <c r="OE188" s="23"/>
      <c r="OF188" s="23"/>
      <c r="OG188" s="23"/>
      <c r="OH188" s="23"/>
      <c r="OI188" s="23"/>
      <c r="OJ188" s="23"/>
      <c r="OK188" s="23"/>
      <c r="OL188" s="23"/>
      <c r="OM188" s="23"/>
      <c r="ON188" s="23"/>
      <c r="OO188" s="23"/>
      <c r="OP188" s="23"/>
      <c r="OQ188" s="23"/>
      <c r="OR188" s="23"/>
      <c r="OS188" s="23"/>
      <c r="OT188" s="23"/>
      <c r="OU188" s="23"/>
      <c r="OV188" s="23"/>
      <c r="OW188" s="23"/>
      <c r="OX188" s="23"/>
      <c r="OY188" s="23"/>
      <c r="OZ188" s="23"/>
      <c r="PA188" s="23"/>
      <c r="PB188" s="23"/>
      <c r="PC188" s="23"/>
      <c r="PD188" s="23"/>
      <c r="PE188" s="23"/>
      <c r="PF188" s="23"/>
      <c r="PG188" s="23"/>
      <c r="PH188" s="23"/>
      <c r="PI188" s="23"/>
      <c r="PJ188" s="23"/>
      <c r="PK188" s="23"/>
      <c r="PL188" s="23"/>
      <c r="PM188" s="23"/>
      <c r="PN188" s="23"/>
      <c r="PO188" s="23"/>
      <c r="PP188" s="23"/>
      <c r="PQ188" s="23"/>
      <c r="PR188" s="23"/>
      <c r="PS188" s="23"/>
      <c r="PT188" s="23"/>
      <c r="PU188" s="23"/>
      <c r="PV188" s="23"/>
      <c r="PW188" s="23"/>
      <c r="PX188" s="23"/>
      <c r="PY188" s="23"/>
      <c r="PZ188" s="23"/>
      <c r="QA188" s="23"/>
      <c r="QB188" s="23"/>
      <c r="QC188" s="23"/>
      <c r="QD188" s="23"/>
      <c r="QE188" s="23"/>
      <c r="QF188" s="23"/>
      <c r="QG188" s="23"/>
      <c r="QH188" s="23"/>
      <c r="QI188" s="23"/>
      <c r="QJ188" s="23"/>
      <c r="QK188" s="23"/>
      <c r="QL188" s="23"/>
      <c r="QM188" s="23"/>
      <c r="QN188" s="23"/>
      <c r="QO188" s="23"/>
      <c r="QP188" s="23"/>
      <c r="QQ188" s="23"/>
      <c r="QR188" s="23"/>
      <c r="QS188" s="23"/>
      <c r="QT188" s="23"/>
      <c r="QU188" s="23"/>
      <c r="QV188" s="23"/>
      <c r="QW188" s="23"/>
      <c r="QX188" s="23"/>
      <c r="QY188" s="23"/>
      <c r="QZ188" s="23"/>
      <c r="RA188" s="23"/>
      <c r="RB188" s="23"/>
      <c r="RC188" s="23"/>
      <c r="RD188" s="23"/>
      <c r="RE188" s="23"/>
      <c r="RF188" s="23"/>
      <c r="RG188" s="23"/>
      <c r="RH188" s="23"/>
      <c r="RI188" s="23"/>
      <c r="RJ188" s="23"/>
      <c r="RK188" s="23"/>
      <c r="RL188" s="23"/>
      <c r="RM188" s="23"/>
      <c r="RN188" s="23"/>
      <c r="RO188" s="23"/>
      <c r="RP188" s="23"/>
      <c r="RQ188" s="23"/>
      <c r="RR188" s="23"/>
      <c r="RS188" s="23"/>
      <c r="RT188" s="23"/>
      <c r="RU188" s="23"/>
      <c r="RV188" s="23"/>
      <c r="RW188" s="23"/>
      <c r="RX188" s="23"/>
      <c r="RY188" s="23"/>
      <c r="RZ188" s="23"/>
      <c r="SA188" s="23"/>
      <c r="SB188" s="23"/>
      <c r="SC188" s="23"/>
      <c r="SD188" s="23"/>
      <c r="SE188" s="23"/>
      <c r="SF188" s="23"/>
      <c r="SG188" s="23"/>
    </row>
    <row r="189" spans="1:501" s="27" customFormat="1" ht="15" x14ac:dyDescent="0.25">
      <c r="A189" s="30" t="s">
        <v>100</v>
      </c>
      <c r="B189" s="34"/>
      <c r="C189" s="34"/>
      <c r="D189" s="34"/>
      <c r="E189" s="34"/>
      <c r="F189" s="34">
        <f t="shared" si="41"/>
        <v>0</v>
      </c>
      <c r="G189" s="16"/>
      <c r="H189" s="17"/>
      <c r="I189" s="17">
        <f t="shared" si="59"/>
        <v>0</v>
      </c>
      <c r="J189" s="17"/>
      <c r="K189" s="17"/>
      <c r="L189" s="35">
        <f t="shared" si="60"/>
        <v>0</v>
      </c>
      <c r="M189" s="35">
        <f t="shared" si="42"/>
        <v>0</v>
      </c>
      <c r="N189" s="186"/>
      <c r="O189" s="23"/>
      <c r="P189" s="23"/>
      <c r="Q189" s="23"/>
      <c r="R189" s="23"/>
      <c r="S189" s="23"/>
      <c r="T189" s="23"/>
      <c r="U189" s="23"/>
      <c r="V189" s="23"/>
      <c r="W189" s="23"/>
      <c r="X189" s="23"/>
      <c r="Y189" s="23"/>
      <c r="Z189" s="23"/>
      <c r="AA189" s="23"/>
      <c r="AB189" s="23"/>
      <c r="AC189" s="23"/>
      <c r="AD189" s="23"/>
      <c r="AE189" s="23"/>
      <c r="AF189" s="23"/>
      <c r="AG189" s="23"/>
      <c r="AH189" s="23"/>
      <c r="AI189" s="23"/>
      <c r="AJ189" s="23"/>
      <c r="AK189" s="23"/>
      <c r="AL189" s="23"/>
      <c r="AM189" s="23"/>
      <c r="AN189" s="23"/>
      <c r="AO189" s="23"/>
      <c r="AP189" s="23"/>
      <c r="AQ189" s="23"/>
      <c r="AR189" s="23"/>
      <c r="AS189" s="23"/>
      <c r="AT189" s="23"/>
      <c r="AU189" s="23"/>
      <c r="AV189" s="23"/>
      <c r="AW189" s="23"/>
      <c r="AX189" s="23"/>
      <c r="AY189" s="23"/>
      <c r="AZ189" s="23"/>
      <c r="BA189" s="23"/>
      <c r="BB189" s="23"/>
      <c r="BC189" s="23"/>
      <c r="BD189" s="23"/>
      <c r="BE189" s="23"/>
      <c r="BF189" s="23"/>
      <c r="BG189" s="23"/>
      <c r="BH189" s="23"/>
      <c r="BI189" s="23"/>
      <c r="BJ189" s="23"/>
      <c r="BK189" s="23"/>
      <c r="BL189" s="23"/>
      <c r="BM189" s="23"/>
      <c r="BN189" s="23"/>
      <c r="BO189" s="23"/>
      <c r="BP189" s="23"/>
      <c r="BQ189" s="23"/>
      <c r="BR189" s="23"/>
      <c r="BS189" s="23"/>
      <c r="BT189" s="23"/>
      <c r="BU189" s="23"/>
      <c r="BV189" s="23"/>
      <c r="BW189" s="23"/>
      <c r="BX189" s="23"/>
      <c r="BY189" s="23"/>
      <c r="BZ189" s="23"/>
      <c r="CA189" s="23"/>
      <c r="CB189" s="23"/>
      <c r="CC189" s="23"/>
      <c r="CD189" s="23"/>
      <c r="CE189" s="23"/>
      <c r="CF189" s="23"/>
      <c r="CG189" s="23"/>
      <c r="CH189" s="23"/>
      <c r="CI189" s="23"/>
      <c r="CJ189" s="23"/>
      <c r="CK189" s="23"/>
      <c r="CL189" s="23"/>
      <c r="CM189" s="23"/>
      <c r="CN189" s="23"/>
      <c r="CO189" s="23"/>
      <c r="CP189" s="23"/>
      <c r="CQ189" s="23"/>
      <c r="CR189" s="23"/>
      <c r="CS189" s="23"/>
      <c r="CT189" s="23"/>
      <c r="CU189" s="23"/>
      <c r="CV189" s="23"/>
      <c r="CW189" s="23"/>
      <c r="CX189" s="23"/>
      <c r="CY189" s="23"/>
      <c r="CZ189" s="23"/>
      <c r="DA189" s="23"/>
      <c r="DB189" s="23"/>
      <c r="DC189" s="23"/>
      <c r="DD189" s="23"/>
      <c r="DE189" s="23"/>
      <c r="DF189" s="23"/>
      <c r="DG189" s="23"/>
      <c r="DH189" s="23"/>
      <c r="DI189" s="23"/>
      <c r="DJ189" s="23"/>
      <c r="DK189" s="23"/>
      <c r="DL189" s="23"/>
      <c r="DM189" s="23"/>
      <c r="DN189" s="23"/>
      <c r="DO189" s="23"/>
      <c r="DP189" s="23"/>
      <c r="DQ189" s="23"/>
      <c r="DR189" s="23"/>
      <c r="DS189" s="23"/>
      <c r="DT189" s="23"/>
      <c r="DU189" s="23"/>
      <c r="DV189" s="23"/>
      <c r="DW189" s="23"/>
      <c r="DX189" s="23"/>
      <c r="DY189" s="23"/>
      <c r="DZ189" s="23"/>
      <c r="EA189" s="23"/>
      <c r="EB189" s="23"/>
      <c r="EC189" s="23"/>
      <c r="ED189" s="23"/>
      <c r="EE189" s="23"/>
      <c r="EF189" s="23"/>
      <c r="EG189" s="23"/>
      <c r="EH189" s="23"/>
      <c r="EI189" s="23"/>
      <c r="EJ189" s="23"/>
      <c r="EK189" s="23"/>
      <c r="EL189" s="23"/>
      <c r="EM189" s="23"/>
      <c r="EN189" s="23"/>
      <c r="EO189" s="23"/>
      <c r="EP189" s="23"/>
      <c r="EQ189" s="23"/>
      <c r="ER189" s="23"/>
      <c r="ES189" s="23"/>
      <c r="ET189" s="23"/>
      <c r="EU189" s="23"/>
      <c r="EV189" s="23"/>
      <c r="EW189" s="23"/>
      <c r="EX189" s="23"/>
      <c r="EY189" s="23"/>
      <c r="EZ189" s="23"/>
      <c r="FA189" s="23"/>
      <c r="FB189" s="23"/>
      <c r="FC189" s="23"/>
      <c r="FD189" s="23"/>
      <c r="FE189" s="23"/>
      <c r="FF189" s="23"/>
      <c r="FG189" s="23"/>
      <c r="FH189" s="23"/>
      <c r="FI189" s="23"/>
      <c r="FJ189" s="23"/>
      <c r="FK189" s="23"/>
      <c r="FL189" s="23"/>
      <c r="FM189" s="23"/>
      <c r="FN189" s="23"/>
      <c r="FO189" s="23"/>
      <c r="FP189" s="23"/>
      <c r="FQ189" s="23"/>
      <c r="FR189" s="23"/>
      <c r="FS189" s="23"/>
      <c r="FT189" s="23"/>
      <c r="FU189" s="23"/>
      <c r="FV189" s="23"/>
      <c r="FW189" s="23"/>
      <c r="FX189" s="23"/>
      <c r="FY189" s="23"/>
      <c r="FZ189" s="23"/>
      <c r="GA189" s="23"/>
      <c r="GB189" s="23"/>
      <c r="GC189" s="23"/>
      <c r="GD189" s="23"/>
      <c r="GE189" s="23"/>
      <c r="GF189" s="23"/>
      <c r="GG189" s="23"/>
      <c r="GH189" s="23"/>
      <c r="GI189" s="23"/>
      <c r="GJ189" s="23"/>
      <c r="GK189" s="23"/>
      <c r="GL189" s="23"/>
      <c r="GM189" s="23"/>
      <c r="GN189" s="23"/>
      <c r="GO189" s="23"/>
      <c r="GP189" s="23"/>
      <c r="GQ189" s="23"/>
      <c r="GR189" s="23"/>
      <c r="GS189" s="23"/>
      <c r="GT189" s="23"/>
      <c r="GU189" s="23"/>
      <c r="GV189" s="23"/>
      <c r="GW189" s="23"/>
      <c r="GX189" s="23"/>
      <c r="GY189" s="23"/>
      <c r="GZ189" s="23"/>
      <c r="HA189" s="23"/>
      <c r="HB189" s="23"/>
      <c r="HC189" s="23"/>
      <c r="HD189" s="23"/>
      <c r="HE189" s="23"/>
      <c r="HF189" s="23"/>
      <c r="HG189" s="23"/>
      <c r="HH189" s="23"/>
      <c r="HI189" s="23"/>
      <c r="HJ189" s="23"/>
      <c r="HK189" s="23"/>
      <c r="HL189" s="23"/>
      <c r="HM189" s="23"/>
      <c r="HN189" s="23"/>
      <c r="HO189" s="23"/>
      <c r="HP189" s="23"/>
      <c r="HQ189" s="23"/>
      <c r="HR189" s="23"/>
      <c r="HS189" s="23"/>
      <c r="HT189" s="23"/>
      <c r="HU189" s="23"/>
      <c r="HV189" s="23"/>
      <c r="HW189" s="23"/>
      <c r="HX189" s="23"/>
      <c r="HY189" s="23"/>
      <c r="HZ189" s="23"/>
      <c r="IA189" s="23"/>
      <c r="IB189" s="23"/>
      <c r="IC189" s="23"/>
      <c r="ID189" s="23"/>
      <c r="IE189" s="23"/>
      <c r="IF189" s="23"/>
      <c r="IG189" s="23"/>
      <c r="IH189" s="23"/>
      <c r="II189" s="23"/>
      <c r="IJ189" s="23"/>
      <c r="IK189" s="23"/>
      <c r="IL189" s="23"/>
      <c r="IM189" s="23"/>
      <c r="IN189" s="23"/>
      <c r="IO189" s="23"/>
      <c r="IP189" s="23"/>
      <c r="IQ189" s="23"/>
      <c r="IR189" s="23"/>
      <c r="IS189" s="23"/>
      <c r="IT189" s="23"/>
      <c r="IU189" s="23"/>
      <c r="IV189" s="23"/>
      <c r="IW189" s="23"/>
      <c r="IX189" s="23"/>
      <c r="IY189" s="23"/>
      <c r="IZ189" s="23"/>
      <c r="JA189" s="23"/>
      <c r="JB189" s="23"/>
      <c r="JC189" s="23"/>
      <c r="JD189" s="23"/>
      <c r="JE189" s="23"/>
      <c r="JF189" s="23"/>
      <c r="JG189" s="23"/>
      <c r="JH189" s="23"/>
      <c r="JI189" s="23"/>
      <c r="JJ189" s="23"/>
      <c r="JK189" s="23"/>
      <c r="JL189" s="23"/>
      <c r="JM189" s="23"/>
      <c r="JN189" s="23"/>
      <c r="JO189" s="23"/>
      <c r="JP189" s="23"/>
      <c r="JQ189" s="23"/>
      <c r="JR189" s="23"/>
      <c r="JS189" s="23"/>
      <c r="JT189" s="23"/>
      <c r="JU189" s="23"/>
      <c r="JV189" s="23"/>
      <c r="JW189" s="23"/>
      <c r="JX189" s="23"/>
      <c r="JY189" s="23"/>
      <c r="JZ189" s="23"/>
      <c r="KA189" s="23"/>
      <c r="KB189" s="23"/>
      <c r="KC189" s="23"/>
      <c r="KD189" s="23"/>
      <c r="KE189" s="23"/>
      <c r="KF189" s="23"/>
      <c r="KG189" s="23"/>
      <c r="KH189" s="23"/>
      <c r="KI189" s="23"/>
      <c r="KJ189" s="23"/>
      <c r="KK189" s="23"/>
      <c r="KL189" s="23"/>
      <c r="KM189" s="23"/>
      <c r="KN189" s="23"/>
      <c r="KO189" s="23"/>
      <c r="KP189" s="23"/>
      <c r="KQ189" s="23"/>
      <c r="KR189" s="23"/>
      <c r="KS189" s="23"/>
      <c r="KT189" s="23"/>
      <c r="KU189" s="23"/>
      <c r="KV189" s="23"/>
      <c r="KW189" s="23"/>
      <c r="KX189" s="23"/>
      <c r="KY189" s="23"/>
      <c r="KZ189" s="23"/>
      <c r="LA189" s="23"/>
      <c r="LB189" s="23"/>
      <c r="LC189" s="23"/>
      <c r="LD189" s="23"/>
      <c r="LE189" s="23"/>
      <c r="LF189" s="23"/>
      <c r="LG189" s="23"/>
      <c r="LH189" s="23"/>
      <c r="LI189" s="23"/>
      <c r="LJ189" s="23"/>
      <c r="LK189" s="23"/>
      <c r="LL189" s="23"/>
      <c r="LM189" s="23"/>
      <c r="LN189" s="23"/>
      <c r="LO189" s="23"/>
      <c r="LP189" s="23"/>
      <c r="LQ189" s="23"/>
      <c r="LR189" s="23"/>
      <c r="LS189" s="23"/>
      <c r="LT189" s="23"/>
      <c r="LU189" s="23"/>
      <c r="LV189" s="23"/>
      <c r="LW189" s="23"/>
      <c r="LX189" s="23"/>
      <c r="LY189" s="23"/>
      <c r="LZ189" s="23"/>
      <c r="MA189" s="23"/>
      <c r="MB189" s="23"/>
      <c r="MC189" s="23"/>
      <c r="MD189" s="23"/>
      <c r="ME189" s="23"/>
      <c r="MF189" s="23"/>
      <c r="MG189" s="23"/>
      <c r="MH189" s="23"/>
      <c r="MI189" s="23"/>
      <c r="MJ189" s="23"/>
      <c r="MK189" s="23"/>
      <c r="ML189" s="23"/>
      <c r="MM189" s="23"/>
      <c r="MN189" s="23"/>
      <c r="MO189" s="23"/>
      <c r="MP189" s="23"/>
      <c r="MQ189" s="23"/>
      <c r="MR189" s="23"/>
      <c r="MS189" s="23"/>
      <c r="MT189" s="23"/>
      <c r="MU189" s="23"/>
      <c r="MV189" s="23"/>
      <c r="MW189" s="23"/>
      <c r="MX189" s="23"/>
      <c r="MY189" s="23"/>
      <c r="MZ189" s="23"/>
      <c r="NA189" s="23"/>
      <c r="NB189" s="23"/>
      <c r="NC189" s="23"/>
      <c r="ND189" s="23"/>
      <c r="NE189" s="23"/>
      <c r="NF189" s="23"/>
      <c r="NG189" s="23"/>
      <c r="NH189" s="23"/>
      <c r="NI189" s="23"/>
      <c r="NJ189" s="23"/>
      <c r="NK189" s="23"/>
      <c r="NL189" s="23"/>
      <c r="NM189" s="23"/>
      <c r="NN189" s="23"/>
      <c r="NO189" s="23"/>
      <c r="NP189" s="23"/>
      <c r="NQ189" s="23"/>
      <c r="NR189" s="23"/>
      <c r="NS189" s="23"/>
      <c r="NT189" s="23"/>
      <c r="NU189" s="23"/>
      <c r="NV189" s="23"/>
      <c r="NW189" s="23"/>
      <c r="NX189" s="23"/>
      <c r="NY189" s="23"/>
      <c r="NZ189" s="23"/>
      <c r="OA189" s="23"/>
      <c r="OB189" s="23"/>
      <c r="OC189" s="23"/>
      <c r="OD189" s="23"/>
      <c r="OE189" s="23"/>
      <c r="OF189" s="23"/>
      <c r="OG189" s="23"/>
      <c r="OH189" s="23"/>
      <c r="OI189" s="23"/>
      <c r="OJ189" s="23"/>
      <c r="OK189" s="23"/>
      <c r="OL189" s="23"/>
      <c r="OM189" s="23"/>
      <c r="ON189" s="23"/>
      <c r="OO189" s="23"/>
      <c r="OP189" s="23"/>
      <c r="OQ189" s="23"/>
      <c r="OR189" s="23"/>
      <c r="OS189" s="23"/>
      <c r="OT189" s="23"/>
      <c r="OU189" s="23"/>
      <c r="OV189" s="23"/>
      <c r="OW189" s="23"/>
      <c r="OX189" s="23"/>
      <c r="OY189" s="23"/>
      <c r="OZ189" s="23"/>
      <c r="PA189" s="23"/>
      <c r="PB189" s="23"/>
      <c r="PC189" s="23"/>
      <c r="PD189" s="23"/>
      <c r="PE189" s="23"/>
      <c r="PF189" s="23"/>
      <c r="PG189" s="23"/>
      <c r="PH189" s="23"/>
      <c r="PI189" s="23"/>
      <c r="PJ189" s="23"/>
      <c r="PK189" s="23"/>
      <c r="PL189" s="23"/>
      <c r="PM189" s="23"/>
      <c r="PN189" s="23"/>
      <c r="PO189" s="23"/>
      <c r="PP189" s="23"/>
      <c r="PQ189" s="23"/>
      <c r="PR189" s="23"/>
      <c r="PS189" s="23"/>
      <c r="PT189" s="23"/>
      <c r="PU189" s="23"/>
      <c r="PV189" s="23"/>
      <c r="PW189" s="23"/>
      <c r="PX189" s="23"/>
      <c r="PY189" s="23"/>
      <c r="PZ189" s="23"/>
      <c r="QA189" s="23"/>
      <c r="QB189" s="23"/>
      <c r="QC189" s="23"/>
      <c r="QD189" s="23"/>
      <c r="QE189" s="23"/>
      <c r="QF189" s="23"/>
      <c r="QG189" s="23"/>
      <c r="QH189" s="23"/>
      <c r="QI189" s="23"/>
      <c r="QJ189" s="23"/>
      <c r="QK189" s="23"/>
      <c r="QL189" s="23"/>
      <c r="QM189" s="23"/>
      <c r="QN189" s="23"/>
      <c r="QO189" s="23"/>
      <c r="QP189" s="23"/>
      <c r="QQ189" s="23"/>
      <c r="QR189" s="23"/>
      <c r="QS189" s="23"/>
      <c r="QT189" s="23"/>
      <c r="QU189" s="23"/>
      <c r="QV189" s="23"/>
      <c r="QW189" s="23"/>
      <c r="QX189" s="23"/>
      <c r="QY189" s="23"/>
      <c r="QZ189" s="23"/>
      <c r="RA189" s="23"/>
      <c r="RB189" s="23"/>
      <c r="RC189" s="23"/>
      <c r="RD189" s="23"/>
      <c r="RE189" s="23"/>
      <c r="RF189" s="23"/>
      <c r="RG189" s="23"/>
      <c r="RH189" s="23"/>
      <c r="RI189" s="23"/>
      <c r="RJ189" s="23"/>
      <c r="RK189" s="23"/>
      <c r="RL189" s="23"/>
      <c r="RM189" s="23"/>
      <c r="RN189" s="23"/>
      <c r="RO189" s="23"/>
      <c r="RP189" s="23"/>
      <c r="RQ189" s="23"/>
      <c r="RR189" s="23"/>
      <c r="RS189" s="23"/>
      <c r="RT189" s="23"/>
      <c r="RU189" s="23"/>
      <c r="RV189" s="23"/>
      <c r="RW189" s="23"/>
      <c r="RX189" s="23"/>
      <c r="RY189" s="23"/>
      <c r="RZ189" s="23"/>
      <c r="SA189" s="23"/>
      <c r="SB189" s="23"/>
      <c r="SC189" s="23"/>
      <c r="SD189" s="23"/>
      <c r="SE189" s="23"/>
      <c r="SF189" s="23"/>
      <c r="SG189" s="23"/>
    </row>
    <row r="190" spans="1:501" s="27" customFormat="1" ht="25.5" x14ac:dyDescent="0.25">
      <c r="A190" s="33" t="s">
        <v>101</v>
      </c>
      <c r="B190" s="16">
        <v>2392500</v>
      </c>
      <c r="C190" s="16">
        <v>4785000</v>
      </c>
      <c r="D190" s="16">
        <v>7182417</v>
      </c>
      <c r="E190" s="16"/>
      <c r="F190" s="16">
        <f t="shared" si="41"/>
        <v>0</v>
      </c>
      <c r="G190" s="16"/>
      <c r="H190" s="17"/>
      <c r="I190" s="17">
        <f t="shared" si="59"/>
        <v>0</v>
      </c>
      <c r="J190" s="16"/>
      <c r="K190" s="16"/>
      <c r="L190" s="16">
        <f t="shared" si="60"/>
        <v>0</v>
      </c>
      <c r="M190" s="16">
        <f t="shared" si="42"/>
        <v>7182417</v>
      </c>
      <c r="N190" s="173"/>
      <c r="O190" s="23"/>
      <c r="P190" s="23"/>
      <c r="Q190" s="23"/>
      <c r="R190" s="23"/>
      <c r="S190" s="23"/>
      <c r="T190" s="23"/>
      <c r="U190" s="23"/>
      <c r="V190" s="23"/>
      <c r="W190" s="23"/>
      <c r="X190" s="23"/>
      <c r="Y190" s="23"/>
      <c r="Z190" s="23"/>
      <c r="AA190" s="23"/>
      <c r="AB190" s="23"/>
      <c r="AC190" s="23"/>
      <c r="AD190" s="23"/>
      <c r="AE190" s="23"/>
      <c r="AF190" s="23"/>
      <c r="AG190" s="23"/>
      <c r="AH190" s="23"/>
      <c r="AI190" s="23"/>
      <c r="AJ190" s="23"/>
      <c r="AK190" s="23"/>
      <c r="AL190" s="23"/>
      <c r="AM190" s="23"/>
      <c r="AN190" s="23"/>
      <c r="AO190" s="23"/>
      <c r="AP190" s="23"/>
      <c r="AQ190" s="23"/>
      <c r="AR190" s="23"/>
      <c r="AS190" s="23"/>
      <c r="AT190" s="23"/>
      <c r="AU190" s="23"/>
      <c r="AV190" s="23"/>
      <c r="AW190" s="23"/>
      <c r="AX190" s="23"/>
      <c r="AY190" s="23"/>
      <c r="AZ190" s="23"/>
      <c r="BA190" s="23"/>
      <c r="BB190" s="23"/>
      <c r="BC190" s="23"/>
      <c r="BD190" s="23"/>
      <c r="BE190" s="23"/>
      <c r="BF190" s="23"/>
      <c r="BG190" s="23"/>
      <c r="BH190" s="23"/>
      <c r="BI190" s="23"/>
      <c r="BJ190" s="23"/>
      <c r="BK190" s="23"/>
      <c r="BL190" s="23"/>
      <c r="BM190" s="23"/>
      <c r="BN190" s="23"/>
      <c r="BO190" s="23"/>
      <c r="BP190" s="23"/>
      <c r="BQ190" s="23"/>
      <c r="BR190" s="23"/>
      <c r="BS190" s="23"/>
      <c r="BT190" s="23"/>
      <c r="BU190" s="23"/>
      <c r="BV190" s="23"/>
      <c r="BW190" s="23"/>
      <c r="BX190" s="23"/>
      <c r="BY190" s="23"/>
      <c r="BZ190" s="23"/>
      <c r="CA190" s="23"/>
      <c r="CB190" s="23"/>
      <c r="CC190" s="23"/>
      <c r="CD190" s="23"/>
      <c r="CE190" s="23"/>
      <c r="CF190" s="23"/>
      <c r="CG190" s="23"/>
      <c r="CH190" s="23"/>
      <c r="CI190" s="23"/>
      <c r="CJ190" s="23"/>
      <c r="CK190" s="23"/>
      <c r="CL190" s="23"/>
      <c r="CM190" s="23"/>
      <c r="CN190" s="23"/>
      <c r="CO190" s="23"/>
      <c r="CP190" s="23"/>
      <c r="CQ190" s="23"/>
      <c r="CR190" s="23"/>
      <c r="CS190" s="23"/>
      <c r="CT190" s="23"/>
      <c r="CU190" s="23"/>
      <c r="CV190" s="23"/>
      <c r="CW190" s="23"/>
      <c r="CX190" s="23"/>
      <c r="CY190" s="23"/>
      <c r="CZ190" s="23"/>
      <c r="DA190" s="23"/>
      <c r="DB190" s="23"/>
      <c r="DC190" s="23"/>
      <c r="DD190" s="23"/>
      <c r="DE190" s="23"/>
      <c r="DF190" s="23"/>
      <c r="DG190" s="23"/>
      <c r="DH190" s="23"/>
      <c r="DI190" s="23"/>
      <c r="DJ190" s="23"/>
      <c r="DK190" s="23"/>
      <c r="DL190" s="23"/>
      <c r="DM190" s="23"/>
      <c r="DN190" s="23"/>
      <c r="DO190" s="23"/>
      <c r="DP190" s="23"/>
      <c r="DQ190" s="23"/>
      <c r="DR190" s="23"/>
      <c r="DS190" s="23"/>
      <c r="DT190" s="23"/>
      <c r="DU190" s="23"/>
      <c r="DV190" s="23"/>
      <c r="DW190" s="23"/>
      <c r="DX190" s="23"/>
      <c r="DY190" s="23"/>
      <c r="DZ190" s="23"/>
      <c r="EA190" s="23"/>
      <c r="EB190" s="23"/>
      <c r="EC190" s="23"/>
      <c r="ED190" s="23"/>
      <c r="EE190" s="23"/>
      <c r="EF190" s="23"/>
      <c r="EG190" s="23"/>
      <c r="EH190" s="23"/>
      <c r="EI190" s="23"/>
      <c r="EJ190" s="23"/>
      <c r="EK190" s="23"/>
      <c r="EL190" s="23"/>
      <c r="EM190" s="23"/>
      <c r="EN190" s="23"/>
      <c r="EO190" s="23"/>
      <c r="EP190" s="23"/>
      <c r="EQ190" s="23"/>
      <c r="ER190" s="23"/>
      <c r="ES190" s="23"/>
      <c r="ET190" s="23"/>
      <c r="EU190" s="23"/>
      <c r="EV190" s="23"/>
      <c r="EW190" s="23"/>
      <c r="EX190" s="23"/>
      <c r="EY190" s="23"/>
      <c r="EZ190" s="23"/>
      <c r="FA190" s="23"/>
      <c r="FB190" s="23"/>
      <c r="FC190" s="23"/>
      <c r="FD190" s="23"/>
      <c r="FE190" s="23"/>
      <c r="FF190" s="23"/>
      <c r="FG190" s="23"/>
      <c r="FH190" s="23"/>
      <c r="FI190" s="23"/>
      <c r="FJ190" s="23"/>
      <c r="FK190" s="23"/>
      <c r="FL190" s="23"/>
      <c r="FM190" s="23"/>
      <c r="FN190" s="23"/>
      <c r="FO190" s="23"/>
      <c r="FP190" s="23"/>
      <c r="FQ190" s="23"/>
      <c r="FR190" s="23"/>
      <c r="FS190" s="23"/>
      <c r="FT190" s="23"/>
      <c r="FU190" s="23"/>
      <c r="FV190" s="23"/>
      <c r="FW190" s="23"/>
      <c r="FX190" s="23"/>
      <c r="FY190" s="23"/>
      <c r="FZ190" s="23"/>
      <c r="GA190" s="23"/>
      <c r="GB190" s="23"/>
      <c r="GC190" s="23"/>
      <c r="GD190" s="23"/>
      <c r="GE190" s="23"/>
      <c r="GF190" s="23"/>
      <c r="GG190" s="23"/>
      <c r="GH190" s="23"/>
      <c r="GI190" s="23"/>
      <c r="GJ190" s="23"/>
      <c r="GK190" s="23"/>
      <c r="GL190" s="23"/>
      <c r="GM190" s="23"/>
      <c r="GN190" s="23"/>
      <c r="GO190" s="23"/>
      <c r="GP190" s="23"/>
      <c r="GQ190" s="23"/>
      <c r="GR190" s="23"/>
      <c r="GS190" s="23"/>
      <c r="GT190" s="23"/>
      <c r="GU190" s="23"/>
      <c r="GV190" s="23"/>
      <c r="GW190" s="23"/>
      <c r="GX190" s="23"/>
      <c r="GY190" s="23"/>
      <c r="GZ190" s="23"/>
      <c r="HA190" s="23"/>
      <c r="HB190" s="23"/>
      <c r="HC190" s="23"/>
      <c r="HD190" s="23"/>
      <c r="HE190" s="23"/>
      <c r="HF190" s="23"/>
      <c r="HG190" s="23"/>
      <c r="HH190" s="23"/>
      <c r="HI190" s="23"/>
      <c r="HJ190" s="23"/>
      <c r="HK190" s="23"/>
      <c r="HL190" s="23"/>
      <c r="HM190" s="23"/>
      <c r="HN190" s="23"/>
      <c r="HO190" s="23"/>
      <c r="HP190" s="23"/>
      <c r="HQ190" s="23"/>
      <c r="HR190" s="23"/>
      <c r="HS190" s="23"/>
      <c r="HT190" s="23"/>
      <c r="HU190" s="23"/>
      <c r="HV190" s="23"/>
      <c r="HW190" s="23"/>
      <c r="HX190" s="23"/>
      <c r="HY190" s="23"/>
      <c r="HZ190" s="23"/>
      <c r="IA190" s="23"/>
      <c r="IB190" s="23"/>
      <c r="IC190" s="23"/>
      <c r="ID190" s="23"/>
      <c r="IE190" s="23"/>
      <c r="IF190" s="23"/>
      <c r="IG190" s="23"/>
      <c r="IH190" s="23"/>
      <c r="II190" s="23"/>
      <c r="IJ190" s="23"/>
      <c r="IK190" s="23"/>
      <c r="IL190" s="23"/>
      <c r="IM190" s="23"/>
      <c r="IN190" s="23"/>
      <c r="IO190" s="23"/>
      <c r="IP190" s="23"/>
      <c r="IQ190" s="23"/>
      <c r="IR190" s="23"/>
      <c r="IS190" s="23"/>
      <c r="IT190" s="23"/>
      <c r="IU190" s="23"/>
      <c r="IV190" s="23"/>
      <c r="IW190" s="23"/>
      <c r="IX190" s="23"/>
      <c r="IY190" s="23"/>
      <c r="IZ190" s="23"/>
      <c r="JA190" s="23"/>
      <c r="JB190" s="23"/>
      <c r="JC190" s="23"/>
      <c r="JD190" s="23"/>
      <c r="JE190" s="23"/>
      <c r="JF190" s="23"/>
      <c r="JG190" s="23"/>
      <c r="JH190" s="23"/>
      <c r="JI190" s="23"/>
      <c r="JJ190" s="23"/>
      <c r="JK190" s="23"/>
      <c r="JL190" s="23"/>
      <c r="JM190" s="23"/>
      <c r="JN190" s="23"/>
      <c r="JO190" s="23"/>
      <c r="JP190" s="23"/>
      <c r="JQ190" s="23"/>
      <c r="JR190" s="23"/>
      <c r="JS190" s="23"/>
      <c r="JT190" s="23"/>
      <c r="JU190" s="23"/>
      <c r="JV190" s="23"/>
      <c r="JW190" s="23"/>
      <c r="JX190" s="23"/>
      <c r="JY190" s="23"/>
      <c r="JZ190" s="23"/>
      <c r="KA190" s="23"/>
      <c r="KB190" s="23"/>
      <c r="KC190" s="23"/>
      <c r="KD190" s="23"/>
      <c r="KE190" s="23"/>
      <c r="KF190" s="23"/>
      <c r="KG190" s="23"/>
      <c r="KH190" s="23"/>
      <c r="KI190" s="23"/>
      <c r="KJ190" s="23"/>
      <c r="KK190" s="23"/>
      <c r="KL190" s="23"/>
      <c r="KM190" s="23"/>
      <c r="KN190" s="23"/>
      <c r="KO190" s="23"/>
      <c r="KP190" s="23"/>
      <c r="KQ190" s="23"/>
      <c r="KR190" s="23"/>
      <c r="KS190" s="23"/>
      <c r="KT190" s="23"/>
      <c r="KU190" s="23"/>
      <c r="KV190" s="23"/>
      <c r="KW190" s="23"/>
      <c r="KX190" s="23"/>
      <c r="KY190" s="23"/>
      <c r="KZ190" s="23"/>
      <c r="LA190" s="23"/>
      <c r="LB190" s="23"/>
      <c r="LC190" s="23"/>
      <c r="LD190" s="23"/>
      <c r="LE190" s="23"/>
      <c r="LF190" s="23"/>
      <c r="LG190" s="23"/>
      <c r="LH190" s="23"/>
      <c r="LI190" s="23"/>
      <c r="LJ190" s="23"/>
      <c r="LK190" s="23"/>
      <c r="LL190" s="23"/>
      <c r="LM190" s="23"/>
      <c r="LN190" s="23"/>
      <c r="LO190" s="23"/>
      <c r="LP190" s="23"/>
      <c r="LQ190" s="23"/>
      <c r="LR190" s="23"/>
      <c r="LS190" s="23"/>
      <c r="LT190" s="23"/>
      <c r="LU190" s="23"/>
      <c r="LV190" s="23"/>
      <c r="LW190" s="23"/>
      <c r="LX190" s="23"/>
      <c r="LY190" s="23"/>
      <c r="LZ190" s="23"/>
      <c r="MA190" s="23"/>
      <c r="MB190" s="23"/>
      <c r="MC190" s="23"/>
      <c r="MD190" s="23"/>
      <c r="ME190" s="23"/>
      <c r="MF190" s="23"/>
      <c r="MG190" s="23"/>
      <c r="MH190" s="23"/>
      <c r="MI190" s="23"/>
      <c r="MJ190" s="23"/>
      <c r="MK190" s="23"/>
      <c r="ML190" s="23"/>
      <c r="MM190" s="23"/>
      <c r="MN190" s="23"/>
      <c r="MO190" s="23"/>
      <c r="MP190" s="23"/>
      <c r="MQ190" s="23"/>
      <c r="MR190" s="23"/>
      <c r="MS190" s="23"/>
      <c r="MT190" s="23"/>
      <c r="MU190" s="23"/>
      <c r="MV190" s="23"/>
      <c r="MW190" s="23"/>
      <c r="MX190" s="23"/>
      <c r="MY190" s="23"/>
      <c r="MZ190" s="23"/>
      <c r="NA190" s="23"/>
      <c r="NB190" s="23"/>
      <c r="NC190" s="23"/>
      <c r="ND190" s="23"/>
      <c r="NE190" s="23"/>
      <c r="NF190" s="23"/>
      <c r="NG190" s="23"/>
      <c r="NH190" s="23"/>
      <c r="NI190" s="23"/>
      <c r="NJ190" s="23"/>
      <c r="NK190" s="23"/>
      <c r="NL190" s="23"/>
      <c r="NM190" s="23"/>
      <c r="NN190" s="23"/>
      <c r="NO190" s="23"/>
      <c r="NP190" s="23"/>
      <c r="NQ190" s="23"/>
      <c r="NR190" s="23"/>
      <c r="NS190" s="23"/>
      <c r="NT190" s="23"/>
      <c r="NU190" s="23"/>
      <c r="NV190" s="23"/>
      <c r="NW190" s="23"/>
      <c r="NX190" s="23"/>
      <c r="NY190" s="23"/>
      <c r="NZ190" s="23"/>
      <c r="OA190" s="23"/>
      <c r="OB190" s="23"/>
      <c r="OC190" s="23"/>
      <c r="OD190" s="23"/>
      <c r="OE190" s="23"/>
      <c r="OF190" s="23"/>
      <c r="OG190" s="23"/>
      <c r="OH190" s="23"/>
      <c r="OI190" s="23"/>
      <c r="OJ190" s="23"/>
      <c r="OK190" s="23"/>
      <c r="OL190" s="23"/>
      <c r="OM190" s="23"/>
      <c r="ON190" s="23"/>
      <c r="OO190" s="23"/>
      <c r="OP190" s="23"/>
      <c r="OQ190" s="23"/>
      <c r="OR190" s="23"/>
      <c r="OS190" s="23"/>
      <c r="OT190" s="23"/>
      <c r="OU190" s="23"/>
      <c r="OV190" s="23"/>
      <c r="OW190" s="23"/>
      <c r="OX190" s="23"/>
      <c r="OY190" s="23"/>
      <c r="OZ190" s="23"/>
      <c r="PA190" s="23"/>
      <c r="PB190" s="23"/>
      <c r="PC190" s="23"/>
      <c r="PD190" s="23"/>
      <c r="PE190" s="23"/>
      <c r="PF190" s="23"/>
      <c r="PG190" s="23"/>
      <c r="PH190" s="23"/>
      <c r="PI190" s="23"/>
      <c r="PJ190" s="23"/>
      <c r="PK190" s="23"/>
      <c r="PL190" s="23"/>
      <c r="PM190" s="23"/>
      <c r="PN190" s="23"/>
      <c r="PO190" s="23"/>
      <c r="PP190" s="23"/>
      <c r="PQ190" s="23"/>
      <c r="PR190" s="23"/>
      <c r="PS190" s="23"/>
      <c r="PT190" s="23"/>
      <c r="PU190" s="23"/>
      <c r="PV190" s="23"/>
      <c r="PW190" s="23"/>
      <c r="PX190" s="23"/>
      <c r="PY190" s="23"/>
      <c r="PZ190" s="23"/>
      <c r="QA190" s="23"/>
      <c r="QB190" s="23"/>
      <c r="QC190" s="23"/>
      <c r="QD190" s="23"/>
      <c r="QE190" s="23"/>
      <c r="QF190" s="23"/>
      <c r="QG190" s="23"/>
      <c r="QH190" s="23"/>
      <c r="QI190" s="23"/>
      <c r="QJ190" s="23"/>
      <c r="QK190" s="23"/>
      <c r="QL190" s="23"/>
      <c r="QM190" s="23"/>
      <c r="QN190" s="23"/>
      <c r="QO190" s="23"/>
      <c r="QP190" s="23"/>
      <c r="QQ190" s="23"/>
      <c r="QR190" s="23"/>
      <c r="QS190" s="23"/>
      <c r="QT190" s="23"/>
      <c r="QU190" s="23"/>
      <c r="QV190" s="23"/>
      <c r="QW190" s="23"/>
      <c r="QX190" s="23"/>
      <c r="QY190" s="23"/>
      <c r="QZ190" s="23"/>
      <c r="RA190" s="23"/>
      <c r="RB190" s="23"/>
      <c r="RC190" s="23"/>
      <c r="RD190" s="23"/>
      <c r="RE190" s="23"/>
      <c r="RF190" s="23"/>
      <c r="RG190" s="23"/>
      <c r="RH190" s="23"/>
      <c r="RI190" s="23"/>
      <c r="RJ190" s="23"/>
      <c r="RK190" s="23"/>
      <c r="RL190" s="23"/>
      <c r="RM190" s="23"/>
      <c r="RN190" s="23"/>
      <c r="RO190" s="23"/>
      <c r="RP190" s="23"/>
      <c r="RQ190" s="23"/>
      <c r="RR190" s="23"/>
      <c r="RS190" s="23"/>
      <c r="RT190" s="23"/>
      <c r="RU190" s="23"/>
      <c r="RV190" s="23"/>
      <c r="RW190" s="23"/>
      <c r="RX190" s="23"/>
      <c r="RY190" s="23"/>
      <c r="RZ190" s="23"/>
      <c r="SA190" s="23"/>
      <c r="SB190" s="23"/>
      <c r="SC190" s="23"/>
      <c r="SD190" s="23"/>
      <c r="SE190" s="23"/>
      <c r="SF190" s="23"/>
      <c r="SG190" s="23"/>
    </row>
    <row r="191" spans="1:501" s="27" customFormat="1" ht="15" x14ac:dyDescent="0.25">
      <c r="A191" s="30"/>
      <c r="B191" s="16"/>
      <c r="C191" s="16"/>
      <c r="D191" s="16"/>
      <c r="E191" s="16"/>
      <c r="F191" s="16">
        <f t="shared" si="41"/>
        <v>0</v>
      </c>
      <c r="G191" s="16"/>
      <c r="H191" s="17"/>
      <c r="I191" s="17">
        <f t="shared" si="59"/>
        <v>0</v>
      </c>
      <c r="J191" s="16"/>
      <c r="K191" s="16"/>
      <c r="L191" s="16">
        <f t="shared" si="60"/>
        <v>0</v>
      </c>
      <c r="M191" s="16">
        <f t="shared" si="42"/>
        <v>0</v>
      </c>
      <c r="N191" s="118"/>
      <c r="O191" s="23"/>
      <c r="P191" s="23"/>
      <c r="Q191" s="23"/>
      <c r="R191" s="23"/>
      <c r="S191" s="23"/>
      <c r="T191" s="23"/>
      <c r="U191" s="23"/>
      <c r="V191" s="23"/>
      <c r="W191" s="23"/>
      <c r="X191" s="23"/>
      <c r="Y191" s="23"/>
      <c r="Z191" s="23"/>
      <c r="AA191" s="23"/>
      <c r="AB191" s="23"/>
      <c r="AC191" s="23"/>
      <c r="AD191" s="23"/>
      <c r="AE191" s="23"/>
      <c r="AF191" s="23"/>
      <c r="AG191" s="23"/>
      <c r="AH191" s="23"/>
      <c r="AI191" s="23"/>
      <c r="AJ191" s="23"/>
      <c r="AK191" s="23"/>
      <c r="AL191" s="23"/>
      <c r="AM191" s="23"/>
      <c r="AN191" s="23"/>
      <c r="AO191" s="23"/>
      <c r="AP191" s="23"/>
      <c r="AQ191" s="23"/>
      <c r="AR191" s="23"/>
      <c r="AS191" s="23"/>
      <c r="AT191" s="23"/>
      <c r="AU191" s="23"/>
      <c r="AV191" s="23"/>
      <c r="AW191" s="23"/>
      <c r="AX191" s="23"/>
      <c r="AY191" s="23"/>
      <c r="AZ191" s="23"/>
      <c r="BA191" s="23"/>
      <c r="BB191" s="23"/>
      <c r="BC191" s="23"/>
      <c r="BD191" s="23"/>
      <c r="BE191" s="23"/>
      <c r="BF191" s="23"/>
      <c r="BG191" s="23"/>
      <c r="BH191" s="23"/>
      <c r="BI191" s="23"/>
      <c r="BJ191" s="23"/>
      <c r="BK191" s="23"/>
      <c r="BL191" s="23"/>
      <c r="BM191" s="23"/>
      <c r="BN191" s="23"/>
      <c r="BO191" s="23"/>
      <c r="BP191" s="23"/>
      <c r="BQ191" s="23"/>
      <c r="BR191" s="23"/>
      <c r="BS191" s="23"/>
      <c r="BT191" s="23"/>
      <c r="BU191" s="23"/>
      <c r="BV191" s="23"/>
      <c r="BW191" s="23"/>
      <c r="BX191" s="23"/>
      <c r="BY191" s="23"/>
      <c r="BZ191" s="23"/>
      <c r="CA191" s="23"/>
      <c r="CB191" s="23"/>
      <c r="CC191" s="23"/>
      <c r="CD191" s="23"/>
      <c r="CE191" s="23"/>
      <c r="CF191" s="23"/>
      <c r="CG191" s="23"/>
      <c r="CH191" s="23"/>
      <c r="CI191" s="23"/>
      <c r="CJ191" s="23"/>
      <c r="CK191" s="23"/>
      <c r="CL191" s="23"/>
      <c r="CM191" s="23"/>
      <c r="CN191" s="23"/>
      <c r="CO191" s="23"/>
      <c r="CP191" s="23"/>
      <c r="CQ191" s="23"/>
      <c r="CR191" s="23"/>
      <c r="CS191" s="23"/>
      <c r="CT191" s="23"/>
      <c r="CU191" s="23"/>
      <c r="CV191" s="23"/>
      <c r="CW191" s="23"/>
      <c r="CX191" s="23"/>
      <c r="CY191" s="23"/>
      <c r="CZ191" s="23"/>
      <c r="DA191" s="23"/>
      <c r="DB191" s="23"/>
      <c r="DC191" s="23"/>
      <c r="DD191" s="23"/>
      <c r="DE191" s="23"/>
      <c r="DF191" s="23"/>
      <c r="DG191" s="23"/>
      <c r="DH191" s="23"/>
      <c r="DI191" s="23"/>
      <c r="DJ191" s="23"/>
      <c r="DK191" s="23"/>
      <c r="DL191" s="23"/>
      <c r="DM191" s="23"/>
      <c r="DN191" s="23"/>
      <c r="DO191" s="23"/>
      <c r="DP191" s="23"/>
      <c r="DQ191" s="23"/>
      <c r="DR191" s="23"/>
      <c r="DS191" s="23"/>
      <c r="DT191" s="23"/>
      <c r="DU191" s="23"/>
      <c r="DV191" s="23"/>
      <c r="DW191" s="23"/>
      <c r="DX191" s="23"/>
      <c r="DY191" s="23"/>
      <c r="DZ191" s="23"/>
      <c r="EA191" s="23"/>
      <c r="EB191" s="23"/>
      <c r="EC191" s="23"/>
      <c r="ED191" s="23"/>
      <c r="EE191" s="23"/>
      <c r="EF191" s="23"/>
      <c r="EG191" s="23"/>
      <c r="EH191" s="23"/>
      <c r="EI191" s="23"/>
      <c r="EJ191" s="23"/>
      <c r="EK191" s="23"/>
      <c r="EL191" s="23"/>
      <c r="EM191" s="23"/>
      <c r="EN191" s="23"/>
      <c r="EO191" s="23"/>
      <c r="EP191" s="23"/>
      <c r="EQ191" s="23"/>
      <c r="ER191" s="23"/>
      <c r="ES191" s="23"/>
      <c r="ET191" s="23"/>
      <c r="EU191" s="23"/>
      <c r="EV191" s="23"/>
      <c r="EW191" s="23"/>
      <c r="EX191" s="23"/>
      <c r="EY191" s="23"/>
      <c r="EZ191" s="23"/>
      <c r="FA191" s="23"/>
      <c r="FB191" s="23"/>
      <c r="FC191" s="23"/>
      <c r="FD191" s="23"/>
      <c r="FE191" s="23"/>
      <c r="FF191" s="23"/>
      <c r="FG191" s="23"/>
      <c r="FH191" s="23"/>
      <c r="FI191" s="23"/>
      <c r="FJ191" s="23"/>
      <c r="FK191" s="23"/>
      <c r="FL191" s="23"/>
      <c r="FM191" s="23"/>
      <c r="FN191" s="23"/>
      <c r="FO191" s="23"/>
      <c r="FP191" s="23"/>
      <c r="FQ191" s="23"/>
      <c r="FR191" s="23"/>
      <c r="FS191" s="23"/>
      <c r="FT191" s="23"/>
      <c r="FU191" s="23"/>
      <c r="FV191" s="23"/>
      <c r="FW191" s="23"/>
      <c r="FX191" s="23"/>
      <c r="FY191" s="23"/>
      <c r="FZ191" s="23"/>
      <c r="GA191" s="23"/>
      <c r="GB191" s="23"/>
      <c r="GC191" s="23"/>
      <c r="GD191" s="23"/>
      <c r="GE191" s="23"/>
      <c r="GF191" s="23"/>
      <c r="GG191" s="23"/>
      <c r="GH191" s="23"/>
      <c r="GI191" s="23"/>
      <c r="GJ191" s="23"/>
      <c r="GK191" s="23"/>
      <c r="GL191" s="23"/>
      <c r="GM191" s="23"/>
      <c r="GN191" s="23"/>
      <c r="GO191" s="23"/>
      <c r="GP191" s="23"/>
      <c r="GQ191" s="23"/>
      <c r="GR191" s="23"/>
      <c r="GS191" s="23"/>
      <c r="GT191" s="23"/>
      <c r="GU191" s="23"/>
      <c r="GV191" s="23"/>
      <c r="GW191" s="23"/>
      <c r="GX191" s="23"/>
      <c r="GY191" s="23"/>
      <c r="GZ191" s="23"/>
      <c r="HA191" s="23"/>
      <c r="HB191" s="23"/>
      <c r="HC191" s="23"/>
      <c r="HD191" s="23"/>
      <c r="HE191" s="23"/>
      <c r="HF191" s="23"/>
      <c r="HG191" s="23"/>
      <c r="HH191" s="23"/>
      <c r="HI191" s="23"/>
      <c r="HJ191" s="23"/>
      <c r="HK191" s="23"/>
      <c r="HL191" s="23"/>
      <c r="HM191" s="23"/>
      <c r="HN191" s="23"/>
      <c r="HO191" s="23"/>
      <c r="HP191" s="23"/>
      <c r="HQ191" s="23"/>
      <c r="HR191" s="23"/>
      <c r="HS191" s="23"/>
      <c r="HT191" s="23"/>
      <c r="HU191" s="23"/>
      <c r="HV191" s="23"/>
      <c r="HW191" s="23"/>
      <c r="HX191" s="23"/>
      <c r="HY191" s="23"/>
      <c r="HZ191" s="23"/>
      <c r="IA191" s="23"/>
      <c r="IB191" s="23"/>
      <c r="IC191" s="23"/>
      <c r="ID191" s="23"/>
      <c r="IE191" s="23"/>
      <c r="IF191" s="23"/>
      <c r="IG191" s="23"/>
      <c r="IH191" s="23"/>
      <c r="II191" s="23"/>
      <c r="IJ191" s="23"/>
      <c r="IK191" s="23"/>
      <c r="IL191" s="23"/>
      <c r="IM191" s="23"/>
      <c r="IN191" s="23"/>
      <c r="IO191" s="23"/>
      <c r="IP191" s="23"/>
      <c r="IQ191" s="23"/>
      <c r="IR191" s="23"/>
      <c r="IS191" s="23"/>
      <c r="IT191" s="23"/>
      <c r="IU191" s="23"/>
      <c r="IV191" s="23"/>
      <c r="IW191" s="23"/>
      <c r="IX191" s="23"/>
      <c r="IY191" s="23"/>
      <c r="IZ191" s="23"/>
      <c r="JA191" s="23"/>
      <c r="JB191" s="23"/>
      <c r="JC191" s="23"/>
      <c r="JD191" s="23"/>
      <c r="JE191" s="23"/>
      <c r="JF191" s="23"/>
      <c r="JG191" s="23"/>
      <c r="JH191" s="23"/>
      <c r="JI191" s="23"/>
      <c r="JJ191" s="23"/>
      <c r="JK191" s="23"/>
      <c r="JL191" s="23"/>
      <c r="JM191" s="23"/>
      <c r="JN191" s="23"/>
      <c r="JO191" s="23"/>
      <c r="JP191" s="23"/>
      <c r="JQ191" s="23"/>
      <c r="JR191" s="23"/>
      <c r="JS191" s="23"/>
      <c r="JT191" s="23"/>
      <c r="JU191" s="23"/>
      <c r="JV191" s="23"/>
      <c r="JW191" s="23"/>
      <c r="JX191" s="23"/>
      <c r="JY191" s="23"/>
      <c r="JZ191" s="23"/>
      <c r="KA191" s="23"/>
      <c r="KB191" s="23"/>
      <c r="KC191" s="23"/>
      <c r="KD191" s="23"/>
      <c r="KE191" s="23"/>
      <c r="KF191" s="23"/>
      <c r="KG191" s="23"/>
      <c r="KH191" s="23"/>
      <c r="KI191" s="23"/>
      <c r="KJ191" s="23"/>
      <c r="KK191" s="23"/>
      <c r="KL191" s="23"/>
      <c r="KM191" s="23"/>
      <c r="KN191" s="23"/>
      <c r="KO191" s="23"/>
      <c r="KP191" s="23"/>
      <c r="KQ191" s="23"/>
      <c r="KR191" s="23"/>
      <c r="KS191" s="23"/>
      <c r="KT191" s="23"/>
      <c r="KU191" s="23"/>
      <c r="KV191" s="23"/>
      <c r="KW191" s="23"/>
      <c r="KX191" s="23"/>
      <c r="KY191" s="23"/>
      <c r="KZ191" s="23"/>
      <c r="LA191" s="23"/>
      <c r="LB191" s="23"/>
      <c r="LC191" s="23"/>
      <c r="LD191" s="23"/>
      <c r="LE191" s="23"/>
      <c r="LF191" s="23"/>
      <c r="LG191" s="23"/>
      <c r="LH191" s="23"/>
      <c r="LI191" s="23"/>
      <c r="LJ191" s="23"/>
      <c r="LK191" s="23"/>
      <c r="LL191" s="23"/>
      <c r="LM191" s="23"/>
      <c r="LN191" s="23"/>
      <c r="LO191" s="23"/>
      <c r="LP191" s="23"/>
      <c r="LQ191" s="23"/>
      <c r="LR191" s="23"/>
      <c r="LS191" s="23"/>
      <c r="LT191" s="23"/>
      <c r="LU191" s="23"/>
      <c r="LV191" s="23"/>
      <c r="LW191" s="23"/>
      <c r="LX191" s="23"/>
      <c r="LY191" s="23"/>
      <c r="LZ191" s="23"/>
      <c r="MA191" s="23"/>
      <c r="MB191" s="23"/>
      <c r="MC191" s="23"/>
      <c r="MD191" s="23"/>
      <c r="ME191" s="23"/>
      <c r="MF191" s="23"/>
      <c r="MG191" s="23"/>
      <c r="MH191" s="23"/>
      <c r="MI191" s="23"/>
      <c r="MJ191" s="23"/>
      <c r="MK191" s="23"/>
      <c r="ML191" s="23"/>
      <c r="MM191" s="23"/>
      <c r="MN191" s="23"/>
      <c r="MO191" s="23"/>
      <c r="MP191" s="23"/>
      <c r="MQ191" s="23"/>
      <c r="MR191" s="23"/>
      <c r="MS191" s="23"/>
      <c r="MT191" s="23"/>
      <c r="MU191" s="23"/>
      <c r="MV191" s="23"/>
      <c r="MW191" s="23"/>
      <c r="MX191" s="23"/>
      <c r="MY191" s="23"/>
      <c r="MZ191" s="23"/>
      <c r="NA191" s="23"/>
      <c r="NB191" s="23"/>
      <c r="NC191" s="23"/>
      <c r="ND191" s="23"/>
      <c r="NE191" s="23"/>
      <c r="NF191" s="23"/>
      <c r="NG191" s="23"/>
      <c r="NH191" s="23"/>
      <c r="NI191" s="23"/>
      <c r="NJ191" s="23"/>
      <c r="NK191" s="23"/>
      <c r="NL191" s="23"/>
      <c r="NM191" s="23"/>
      <c r="NN191" s="23"/>
      <c r="NO191" s="23"/>
      <c r="NP191" s="23"/>
      <c r="NQ191" s="23"/>
      <c r="NR191" s="23"/>
      <c r="NS191" s="23"/>
      <c r="NT191" s="23"/>
      <c r="NU191" s="23"/>
      <c r="NV191" s="23"/>
      <c r="NW191" s="23"/>
      <c r="NX191" s="23"/>
      <c r="NY191" s="23"/>
      <c r="NZ191" s="23"/>
      <c r="OA191" s="23"/>
      <c r="OB191" s="23"/>
      <c r="OC191" s="23"/>
      <c r="OD191" s="23"/>
      <c r="OE191" s="23"/>
      <c r="OF191" s="23"/>
      <c r="OG191" s="23"/>
      <c r="OH191" s="23"/>
      <c r="OI191" s="23"/>
      <c r="OJ191" s="23"/>
      <c r="OK191" s="23"/>
      <c r="OL191" s="23"/>
      <c r="OM191" s="23"/>
      <c r="ON191" s="23"/>
      <c r="OO191" s="23"/>
      <c r="OP191" s="23"/>
      <c r="OQ191" s="23"/>
      <c r="OR191" s="23"/>
      <c r="OS191" s="23"/>
      <c r="OT191" s="23"/>
      <c r="OU191" s="23"/>
      <c r="OV191" s="23"/>
      <c r="OW191" s="23"/>
      <c r="OX191" s="23"/>
      <c r="OY191" s="23"/>
      <c r="OZ191" s="23"/>
      <c r="PA191" s="23"/>
      <c r="PB191" s="23"/>
      <c r="PC191" s="23"/>
      <c r="PD191" s="23"/>
      <c r="PE191" s="23"/>
      <c r="PF191" s="23"/>
      <c r="PG191" s="23"/>
      <c r="PH191" s="23"/>
      <c r="PI191" s="23"/>
      <c r="PJ191" s="23"/>
      <c r="PK191" s="23"/>
      <c r="PL191" s="23"/>
      <c r="PM191" s="23"/>
      <c r="PN191" s="23"/>
      <c r="PO191" s="23"/>
      <c r="PP191" s="23"/>
      <c r="PQ191" s="23"/>
      <c r="PR191" s="23"/>
      <c r="PS191" s="23"/>
      <c r="PT191" s="23"/>
      <c r="PU191" s="23"/>
      <c r="PV191" s="23"/>
      <c r="PW191" s="23"/>
      <c r="PX191" s="23"/>
      <c r="PY191" s="23"/>
      <c r="PZ191" s="23"/>
      <c r="QA191" s="23"/>
      <c r="QB191" s="23"/>
      <c r="QC191" s="23"/>
      <c r="QD191" s="23"/>
      <c r="QE191" s="23"/>
      <c r="QF191" s="23"/>
      <c r="QG191" s="23"/>
      <c r="QH191" s="23"/>
      <c r="QI191" s="23"/>
      <c r="QJ191" s="23"/>
      <c r="QK191" s="23"/>
      <c r="QL191" s="23"/>
      <c r="QM191" s="23"/>
      <c r="QN191" s="23"/>
      <c r="QO191" s="23"/>
      <c r="QP191" s="23"/>
      <c r="QQ191" s="23"/>
      <c r="QR191" s="23"/>
      <c r="QS191" s="23"/>
      <c r="QT191" s="23"/>
      <c r="QU191" s="23"/>
      <c r="QV191" s="23"/>
      <c r="QW191" s="23"/>
      <c r="QX191" s="23"/>
      <c r="QY191" s="23"/>
      <c r="QZ191" s="23"/>
      <c r="RA191" s="23"/>
      <c r="RB191" s="23"/>
      <c r="RC191" s="23"/>
      <c r="RD191" s="23"/>
      <c r="RE191" s="23"/>
      <c r="RF191" s="23"/>
      <c r="RG191" s="23"/>
      <c r="RH191" s="23"/>
      <c r="RI191" s="23"/>
      <c r="RJ191" s="23"/>
      <c r="RK191" s="23"/>
      <c r="RL191" s="23"/>
      <c r="RM191" s="23"/>
      <c r="RN191" s="23"/>
      <c r="RO191" s="23"/>
      <c r="RP191" s="23"/>
      <c r="RQ191" s="23"/>
      <c r="RR191" s="23"/>
      <c r="RS191" s="23"/>
      <c r="RT191" s="23"/>
      <c r="RU191" s="23"/>
      <c r="RV191" s="23"/>
      <c r="RW191" s="23"/>
      <c r="RX191" s="23"/>
      <c r="RY191" s="23"/>
      <c r="RZ191" s="23"/>
      <c r="SA191" s="23"/>
      <c r="SB191" s="23"/>
      <c r="SC191" s="23"/>
      <c r="SD191" s="23"/>
      <c r="SE191" s="23"/>
      <c r="SF191" s="23"/>
      <c r="SG191" s="23"/>
    </row>
    <row r="192" spans="1:501" s="27" customFormat="1" ht="15" x14ac:dyDescent="0.25">
      <c r="A192" s="30"/>
      <c r="B192" s="16"/>
      <c r="C192" s="16"/>
      <c r="D192" s="16"/>
      <c r="E192" s="16"/>
      <c r="F192" s="16">
        <f t="shared" si="41"/>
        <v>0</v>
      </c>
      <c r="G192" s="16"/>
      <c r="H192" s="17"/>
      <c r="I192" s="17">
        <f t="shared" si="59"/>
        <v>0</v>
      </c>
      <c r="J192" s="16"/>
      <c r="K192" s="16"/>
      <c r="L192" s="16">
        <f t="shared" si="60"/>
        <v>0</v>
      </c>
      <c r="M192" s="16">
        <f t="shared" si="42"/>
        <v>0</v>
      </c>
      <c r="N192" s="118"/>
      <c r="O192" s="23"/>
      <c r="P192" s="23"/>
      <c r="Q192" s="23"/>
      <c r="R192" s="23"/>
      <c r="S192" s="23"/>
      <c r="T192" s="23"/>
      <c r="U192" s="23"/>
      <c r="V192" s="23"/>
      <c r="W192" s="23"/>
      <c r="X192" s="23"/>
      <c r="Y192" s="23"/>
      <c r="Z192" s="23"/>
      <c r="AA192" s="23"/>
      <c r="AB192" s="23"/>
      <c r="AC192" s="23"/>
      <c r="AD192" s="23"/>
      <c r="AE192" s="23"/>
      <c r="AF192" s="23"/>
      <c r="AG192" s="23"/>
      <c r="AH192" s="23"/>
      <c r="AI192" s="23"/>
      <c r="AJ192" s="23"/>
      <c r="AK192" s="23"/>
      <c r="AL192" s="23"/>
      <c r="AM192" s="23"/>
      <c r="AN192" s="23"/>
      <c r="AO192" s="23"/>
      <c r="AP192" s="23"/>
      <c r="AQ192" s="23"/>
      <c r="AR192" s="23"/>
      <c r="AS192" s="23"/>
      <c r="AT192" s="23"/>
      <c r="AU192" s="23"/>
      <c r="AV192" s="23"/>
      <c r="AW192" s="23"/>
      <c r="AX192" s="23"/>
      <c r="AY192" s="23"/>
      <c r="AZ192" s="23"/>
      <c r="BA192" s="23"/>
      <c r="BB192" s="23"/>
      <c r="BC192" s="23"/>
      <c r="BD192" s="23"/>
      <c r="BE192" s="23"/>
      <c r="BF192" s="23"/>
      <c r="BG192" s="23"/>
      <c r="BH192" s="23"/>
      <c r="BI192" s="23"/>
      <c r="BJ192" s="23"/>
      <c r="BK192" s="23"/>
      <c r="BL192" s="23"/>
      <c r="BM192" s="23"/>
      <c r="BN192" s="23"/>
      <c r="BO192" s="23"/>
      <c r="BP192" s="23"/>
      <c r="BQ192" s="23"/>
      <c r="BR192" s="23"/>
      <c r="BS192" s="23"/>
      <c r="BT192" s="23"/>
      <c r="BU192" s="23"/>
      <c r="BV192" s="23"/>
      <c r="BW192" s="23"/>
      <c r="BX192" s="23"/>
      <c r="BY192" s="23"/>
      <c r="BZ192" s="23"/>
      <c r="CA192" s="23"/>
      <c r="CB192" s="23"/>
      <c r="CC192" s="23"/>
      <c r="CD192" s="23"/>
      <c r="CE192" s="23"/>
      <c r="CF192" s="23"/>
      <c r="CG192" s="23"/>
      <c r="CH192" s="23"/>
      <c r="CI192" s="23"/>
      <c r="CJ192" s="23"/>
      <c r="CK192" s="23"/>
      <c r="CL192" s="23"/>
      <c r="CM192" s="23"/>
      <c r="CN192" s="23"/>
      <c r="CO192" s="23"/>
      <c r="CP192" s="23"/>
      <c r="CQ192" s="23"/>
      <c r="CR192" s="23"/>
      <c r="CS192" s="23"/>
      <c r="CT192" s="23"/>
      <c r="CU192" s="23"/>
      <c r="CV192" s="23"/>
      <c r="CW192" s="23"/>
      <c r="CX192" s="23"/>
      <c r="CY192" s="23"/>
      <c r="CZ192" s="23"/>
      <c r="DA192" s="23"/>
      <c r="DB192" s="23"/>
      <c r="DC192" s="23"/>
      <c r="DD192" s="23"/>
      <c r="DE192" s="23"/>
      <c r="DF192" s="23"/>
      <c r="DG192" s="23"/>
      <c r="DH192" s="23"/>
      <c r="DI192" s="23"/>
      <c r="DJ192" s="23"/>
      <c r="DK192" s="23"/>
      <c r="DL192" s="23"/>
      <c r="DM192" s="23"/>
      <c r="DN192" s="23"/>
      <c r="DO192" s="23"/>
      <c r="DP192" s="23"/>
      <c r="DQ192" s="23"/>
      <c r="DR192" s="23"/>
      <c r="DS192" s="23"/>
      <c r="DT192" s="23"/>
      <c r="DU192" s="23"/>
      <c r="DV192" s="23"/>
      <c r="DW192" s="23"/>
      <c r="DX192" s="23"/>
      <c r="DY192" s="23"/>
      <c r="DZ192" s="23"/>
      <c r="EA192" s="23"/>
      <c r="EB192" s="23"/>
      <c r="EC192" s="23"/>
      <c r="ED192" s="23"/>
      <c r="EE192" s="23"/>
      <c r="EF192" s="23"/>
      <c r="EG192" s="23"/>
      <c r="EH192" s="23"/>
      <c r="EI192" s="23"/>
      <c r="EJ192" s="23"/>
      <c r="EK192" s="23"/>
      <c r="EL192" s="23"/>
      <c r="EM192" s="23"/>
      <c r="EN192" s="23"/>
      <c r="EO192" s="23"/>
      <c r="EP192" s="23"/>
      <c r="EQ192" s="23"/>
      <c r="ER192" s="23"/>
      <c r="ES192" s="23"/>
      <c r="ET192" s="23"/>
      <c r="EU192" s="23"/>
      <c r="EV192" s="23"/>
      <c r="EW192" s="23"/>
      <c r="EX192" s="23"/>
      <c r="EY192" s="23"/>
      <c r="EZ192" s="23"/>
      <c r="FA192" s="23"/>
      <c r="FB192" s="23"/>
      <c r="FC192" s="23"/>
      <c r="FD192" s="23"/>
      <c r="FE192" s="23"/>
      <c r="FF192" s="23"/>
      <c r="FG192" s="23"/>
      <c r="FH192" s="23"/>
      <c r="FI192" s="23"/>
      <c r="FJ192" s="23"/>
      <c r="FK192" s="23"/>
      <c r="FL192" s="23"/>
      <c r="FM192" s="23"/>
      <c r="FN192" s="23"/>
      <c r="FO192" s="23"/>
      <c r="FP192" s="23"/>
      <c r="FQ192" s="23"/>
      <c r="FR192" s="23"/>
      <c r="FS192" s="23"/>
      <c r="FT192" s="23"/>
      <c r="FU192" s="23"/>
      <c r="FV192" s="23"/>
      <c r="FW192" s="23"/>
      <c r="FX192" s="23"/>
      <c r="FY192" s="23"/>
      <c r="FZ192" s="23"/>
      <c r="GA192" s="23"/>
      <c r="GB192" s="23"/>
      <c r="GC192" s="23"/>
      <c r="GD192" s="23"/>
      <c r="GE192" s="23"/>
      <c r="GF192" s="23"/>
      <c r="GG192" s="23"/>
      <c r="GH192" s="23"/>
      <c r="GI192" s="23"/>
      <c r="GJ192" s="23"/>
      <c r="GK192" s="23"/>
      <c r="GL192" s="23"/>
      <c r="GM192" s="23"/>
      <c r="GN192" s="23"/>
      <c r="GO192" s="23"/>
      <c r="GP192" s="23"/>
      <c r="GQ192" s="23"/>
      <c r="GR192" s="23"/>
      <c r="GS192" s="23"/>
      <c r="GT192" s="23"/>
      <c r="GU192" s="23"/>
      <c r="GV192" s="23"/>
      <c r="GW192" s="23"/>
      <c r="GX192" s="23"/>
      <c r="GY192" s="23"/>
      <c r="GZ192" s="23"/>
      <c r="HA192" s="23"/>
      <c r="HB192" s="23"/>
      <c r="HC192" s="23"/>
      <c r="HD192" s="23"/>
      <c r="HE192" s="23"/>
      <c r="HF192" s="23"/>
      <c r="HG192" s="23"/>
      <c r="HH192" s="23"/>
      <c r="HI192" s="23"/>
      <c r="HJ192" s="23"/>
      <c r="HK192" s="23"/>
      <c r="HL192" s="23"/>
      <c r="HM192" s="23"/>
      <c r="HN192" s="23"/>
      <c r="HO192" s="23"/>
      <c r="HP192" s="23"/>
      <c r="HQ192" s="23"/>
      <c r="HR192" s="23"/>
      <c r="HS192" s="23"/>
      <c r="HT192" s="23"/>
      <c r="HU192" s="23"/>
      <c r="HV192" s="23"/>
      <c r="HW192" s="23"/>
      <c r="HX192" s="23"/>
      <c r="HY192" s="23"/>
      <c r="HZ192" s="23"/>
      <c r="IA192" s="23"/>
      <c r="IB192" s="23"/>
      <c r="IC192" s="23"/>
      <c r="ID192" s="23"/>
      <c r="IE192" s="23"/>
      <c r="IF192" s="23"/>
      <c r="IG192" s="23"/>
      <c r="IH192" s="23"/>
      <c r="II192" s="23"/>
      <c r="IJ192" s="23"/>
      <c r="IK192" s="23"/>
      <c r="IL192" s="23"/>
      <c r="IM192" s="23"/>
      <c r="IN192" s="23"/>
      <c r="IO192" s="23"/>
      <c r="IP192" s="23"/>
      <c r="IQ192" s="23"/>
      <c r="IR192" s="23"/>
      <c r="IS192" s="23"/>
      <c r="IT192" s="23"/>
      <c r="IU192" s="23"/>
      <c r="IV192" s="23"/>
      <c r="IW192" s="23"/>
      <c r="IX192" s="23"/>
      <c r="IY192" s="23"/>
      <c r="IZ192" s="23"/>
      <c r="JA192" s="23"/>
      <c r="JB192" s="23"/>
      <c r="JC192" s="23"/>
      <c r="JD192" s="23"/>
      <c r="JE192" s="23"/>
      <c r="JF192" s="23"/>
      <c r="JG192" s="23"/>
      <c r="JH192" s="23"/>
      <c r="JI192" s="23"/>
      <c r="JJ192" s="23"/>
      <c r="JK192" s="23"/>
      <c r="JL192" s="23"/>
      <c r="JM192" s="23"/>
      <c r="JN192" s="23"/>
      <c r="JO192" s="23"/>
      <c r="JP192" s="23"/>
      <c r="JQ192" s="23"/>
      <c r="JR192" s="23"/>
      <c r="JS192" s="23"/>
      <c r="JT192" s="23"/>
      <c r="JU192" s="23"/>
      <c r="JV192" s="23"/>
      <c r="JW192" s="23"/>
      <c r="JX192" s="23"/>
      <c r="JY192" s="23"/>
      <c r="JZ192" s="23"/>
      <c r="KA192" s="23"/>
      <c r="KB192" s="23"/>
      <c r="KC192" s="23"/>
      <c r="KD192" s="23"/>
      <c r="KE192" s="23"/>
      <c r="KF192" s="23"/>
      <c r="KG192" s="23"/>
      <c r="KH192" s="23"/>
      <c r="KI192" s="23"/>
      <c r="KJ192" s="23"/>
      <c r="KK192" s="23"/>
      <c r="KL192" s="23"/>
      <c r="KM192" s="23"/>
      <c r="KN192" s="23"/>
      <c r="KO192" s="23"/>
      <c r="KP192" s="23"/>
      <c r="KQ192" s="23"/>
      <c r="KR192" s="23"/>
      <c r="KS192" s="23"/>
      <c r="KT192" s="23"/>
      <c r="KU192" s="23"/>
      <c r="KV192" s="23"/>
      <c r="KW192" s="23"/>
      <c r="KX192" s="23"/>
      <c r="KY192" s="23"/>
      <c r="KZ192" s="23"/>
      <c r="LA192" s="23"/>
      <c r="LB192" s="23"/>
      <c r="LC192" s="23"/>
      <c r="LD192" s="23"/>
      <c r="LE192" s="23"/>
      <c r="LF192" s="23"/>
      <c r="LG192" s="23"/>
      <c r="LH192" s="23"/>
      <c r="LI192" s="23"/>
      <c r="LJ192" s="23"/>
      <c r="LK192" s="23"/>
      <c r="LL192" s="23"/>
      <c r="LM192" s="23"/>
      <c r="LN192" s="23"/>
      <c r="LO192" s="23"/>
      <c r="LP192" s="23"/>
      <c r="LQ192" s="23"/>
      <c r="LR192" s="23"/>
      <c r="LS192" s="23"/>
      <c r="LT192" s="23"/>
      <c r="LU192" s="23"/>
      <c r="LV192" s="23"/>
      <c r="LW192" s="23"/>
      <c r="LX192" s="23"/>
      <c r="LY192" s="23"/>
      <c r="LZ192" s="23"/>
      <c r="MA192" s="23"/>
      <c r="MB192" s="23"/>
      <c r="MC192" s="23"/>
      <c r="MD192" s="23"/>
      <c r="ME192" s="23"/>
      <c r="MF192" s="23"/>
      <c r="MG192" s="23"/>
      <c r="MH192" s="23"/>
      <c r="MI192" s="23"/>
      <c r="MJ192" s="23"/>
      <c r="MK192" s="23"/>
      <c r="ML192" s="23"/>
      <c r="MM192" s="23"/>
      <c r="MN192" s="23"/>
      <c r="MO192" s="23"/>
      <c r="MP192" s="23"/>
      <c r="MQ192" s="23"/>
      <c r="MR192" s="23"/>
      <c r="MS192" s="23"/>
      <c r="MT192" s="23"/>
      <c r="MU192" s="23"/>
      <c r="MV192" s="23"/>
      <c r="MW192" s="23"/>
      <c r="MX192" s="23"/>
      <c r="MY192" s="23"/>
      <c r="MZ192" s="23"/>
      <c r="NA192" s="23"/>
      <c r="NB192" s="23"/>
      <c r="NC192" s="23"/>
      <c r="ND192" s="23"/>
      <c r="NE192" s="23"/>
      <c r="NF192" s="23"/>
      <c r="NG192" s="23"/>
      <c r="NH192" s="23"/>
      <c r="NI192" s="23"/>
      <c r="NJ192" s="23"/>
      <c r="NK192" s="23"/>
      <c r="NL192" s="23"/>
      <c r="NM192" s="23"/>
      <c r="NN192" s="23"/>
      <c r="NO192" s="23"/>
      <c r="NP192" s="23"/>
      <c r="NQ192" s="23"/>
      <c r="NR192" s="23"/>
      <c r="NS192" s="23"/>
      <c r="NT192" s="23"/>
      <c r="NU192" s="23"/>
      <c r="NV192" s="23"/>
      <c r="NW192" s="23"/>
      <c r="NX192" s="23"/>
      <c r="NY192" s="23"/>
      <c r="NZ192" s="23"/>
      <c r="OA192" s="23"/>
      <c r="OB192" s="23"/>
      <c r="OC192" s="23"/>
      <c r="OD192" s="23"/>
      <c r="OE192" s="23"/>
      <c r="OF192" s="23"/>
      <c r="OG192" s="23"/>
      <c r="OH192" s="23"/>
      <c r="OI192" s="23"/>
      <c r="OJ192" s="23"/>
      <c r="OK192" s="23"/>
      <c r="OL192" s="23"/>
      <c r="OM192" s="23"/>
      <c r="ON192" s="23"/>
      <c r="OO192" s="23"/>
      <c r="OP192" s="23"/>
      <c r="OQ192" s="23"/>
      <c r="OR192" s="23"/>
      <c r="OS192" s="23"/>
      <c r="OT192" s="23"/>
      <c r="OU192" s="23"/>
      <c r="OV192" s="23"/>
      <c r="OW192" s="23"/>
      <c r="OX192" s="23"/>
      <c r="OY192" s="23"/>
      <c r="OZ192" s="23"/>
      <c r="PA192" s="23"/>
      <c r="PB192" s="23"/>
      <c r="PC192" s="23"/>
      <c r="PD192" s="23"/>
      <c r="PE192" s="23"/>
      <c r="PF192" s="23"/>
      <c r="PG192" s="23"/>
      <c r="PH192" s="23"/>
      <c r="PI192" s="23"/>
      <c r="PJ192" s="23"/>
      <c r="PK192" s="23"/>
      <c r="PL192" s="23"/>
      <c r="PM192" s="23"/>
      <c r="PN192" s="23"/>
      <c r="PO192" s="23"/>
      <c r="PP192" s="23"/>
      <c r="PQ192" s="23"/>
      <c r="PR192" s="23"/>
      <c r="PS192" s="23"/>
      <c r="PT192" s="23"/>
      <c r="PU192" s="23"/>
      <c r="PV192" s="23"/>
      <c r="PW192" s="23"/>
      <c r="PX192" s="23"/>
      <c r="PY192" s="23"/>
      <c r="PZ192" s="23"/>
      <c r="QA192" s="23"/>
      <c r="QB192" s="23"/>
      <c r="QC192" s="23"/>
      <c r="QD192" s="23"/>
      <c r="QE192" s="23"/>
      <c r="QF192" s="23"/>
      <c r="QG192" s="23"/>
      <c r="QH192" s="23"/>
      <c r="QI192" s="23"/>
      <c r="QJ192" s="23"/>
      <c r="QK192" s="23"/>
      <c r="QL192" s="23"/>
      <c r="QM192" s="23"/>
      <c r="QN192" s="23"/>
      <c r="QO192" s="23"/>
      <c r="QP192" s="23"/>
      <c r="QQ192" s="23"/>
      <c r="QR192" s="23"/>
      <c r="QS192" s="23"/>
      <c r="QT192" s="23"/>
      <c r="QU192" s="23"/>
      <c r="QV192" s="23"/>
      <c r="QW192" s="23"/>
      <c r="QX192" s="23"/>
      <c r="QY192" s="23"/>
      <c r="QZ192" s="23"/>
      <c r="RA192" s="23"/>
      <c r="RB192" s="23"/>
      <c r="RC192" s="23"/>
      <c r="RD192" s="23"/>
      <c r="RE192" s="23"/>
      <c r="RF192" s="23"/>
      <c r="RG192" s="23"/>
      <c r="RH192" s="23"/>
      <c r="RI192" s="23"/>
      <c r="RJ192" s="23"/>
      <c r="RK192" s="23"/>
      <c r="RL192" s="23"/>
      <c r="RM192" s="23"/>
      <c r="RN192" s="23"/>
      <c r="RO192" s="23"/>
      <c r="RP192" s="23"/>
      <c r="RQ192" s="23"/>
      <c r="RR192" s="23"/>
      <c r="RS192" s="23"/>
      <c r="RT192" s="23"/>
      <c r="RU192" s="23"/>
      <c r="RV192" s="23"/>
      <c r="RW192" s="23"/>
      <c r="RX192" s="23"/>
      <c r="RY192" s="23"/>
      <c r="RZ192" s="23"/>
      <c r="SA192" s="23"/>
      <c r="SB192" s="23"/>
      <c r="SC192" s="23"/>
      <c r="SD192" s="23"/>
      <c r="SE192" s="23"/>
      <c r="SF192" s="23"/>
      <c r="SG192" s="23"/>
    </row>
    <row r="193" spans="1:501" s="27" customFormat="1" ht="15" x14ac:dyDescent="0.25">
      <c r="A193" s="33"/>
      <c r="B193" s="16"/>
      <c r="C193" s="16"/>
      <c r="D193" s="16"/>
      <c r="E193" s="16"/>
      <c r="F193" s="16">
        <f t="shared" si="41"/>
        <v>0</v>
      </c>
      <c r="G193" s="16"/>
      <c r="H193" s="17"/>
      <c r="I193" s="17">
        <f t="shared" si="59"/>
        <v>0</v>
      </c>
      <c r="J193" s="16"/>
      <c r="K193" s="16"/>
      <c r="L193" s="16">
        <f t="shared" si="60"/>
        <v>0</v>
      </c>
      <c r="M193" s="16">
        <f t="shared" si="42"/>
        <v>0</v>
      </c>
      <c r="N193" s="118"/>
      <c r="O193" s="23"/>
      <c r="P193" s="23"/>
      <c r="Q193" s="23"/>
      <c r="R193" s="23"/>
      <c r="S193" s="23"/>
      <c r="T193" s="23"/>
      <c r="U193" s="23"/>
      <c r="V193" s="23"/>
      <c r="W193" s="23"/>
      <c r="X193" s="23"/>
      <c r="Y193" s="23"/>
      <c r="Z193" s="23"/>
      <c r="AA193" s="23"/>
      <c r="AB193" s="23"/>
      <c r="AC193" s="23"/>
      <c r="AD193" s="23"/>
      <c r="AE193" s="23"/>
      <c r="AF193" s="23"/>
      <c r="AG193" s="23"/>
      <c r="AH193" s="23"/>
      <c r="AI193" s="23"/>
      <c r="AJ193" s="23"/>
      <c r="AK193" s="23"/>
      <c r="AL193" s="23"/>
      <c r="AM193" s="23"/>
      <c r="AN193" s="23"/>
      <c r="AO193" s="23"/>
      <c r="AP193" s="23"/>
      <c r="AQ193" s="23"/>
      <c r="AR193" s="23"/>
      <c r="AS193" s="23"/>
      <c r="AT193" s="23"/>
      <c r="AU193" s="23"/>
      <c r="AV193" s="23"/>
      <c r="AW193" s="23"/>
      <c r="AX193" s="23"/>
      <c r="AY193" s="23"/>
      <c r="AZ193" s="23"/>
      <c r="BA193" s="23"/>
      <c r="BB193" s="23"/>
      <c r="BC193" s="23"/>
      <c r="BD193" s="23"/>
      <c r="BE193" s="23"/>
      <c r="BF193" s="23"/>
      <c r="BG193" s="23"/>
      <c r="BH193" s="23"/>
      <c r="BI193" s="23"/>
      <c r="BJ193" s="23"/>
      <c r="BK193" s="23"/>
      <c r="BL193" s="23"/>
      <c r="BM193" s="23"/>
      <c r="BN193" s="23"/>
      <c r="BO193" s="23"/>
      <c r="BP193" s="23"/>
      <c r="BQ193" s="23"/>
      <c r="BR193" s="23"/>
      <c r="BS193" s="23"/>
      <c r="BT193" s="23"/>
      <c r="BU193" s="23"/>
      <c r="BV193" s="23"/>
      <c r="BW193" s="23"/>
      <c r="BX193" s="23"/>
      <c r="BY193" s="23"/>
      <c r="BZ193" s="23"/>
      <c r="CA193" s="23"/>
      <c r="CB193" s="23"/>
      <c r="CC193" s="23"/>
      <c r="CD193" s="23"/>
      <c r="CE193" s="23"/>
      <c r="CF193" s="23"/>
      <c r="CG193" s="23"/>
      <c r="CH193" s="23"/>
      <c r="CI193" s="23"/>
      <c r="CJ193" s="23"/>
      <c r="CK193" s="23"/>
      <c r="CL193" s="23"/>
      <c r="CM193" s="23"/>
      <c r="CN193" s="23"/>
      <c r="CO193" s="23"/>
      <c r="CP193" s="23"/>
      <c r="CQ193" s="23"/>
      <c r="CR193" s="23"/>
      <c r="CS193" s="23"/>
      <c r="CT193" s="23"/>
      <c r="CU193" s="23"/>
      <c r="CV193" s="23"/>
      <c r="CW193" s="23"/>
      <c r="CX193" s="23"/>
      <c r="CY193" s="23"/>
      <c r="CZ193" s="23"/>
      <c r="DA193" s="23"/>
      <c r="DB193" s="23"/>
      <c r="DC193" s="23"/>
      <c r="DD193" s="23"/>
      <c r="DE193" s="23"/>
      <c r="DF193" s="23"/>
      <c r="DG193" s="23"/>
      <c r="DH193" s="23"/>
      <c r="DI193" s="23"/>
      <c r="DJ193" s="23"/>
      <c r="DK193" s="23"/>
      <c r="DL193" s="23"/>
      <c r="DM193" s="23"/>
      <c r="DN193" s="23"/>
      <c r="DO193" s="23"/>
      <c r="DP193" s="23"/>
      <c r="DQ193" s="23"/>
      <c r="DR193" s="23"/>
      <c r="DS193" s="23"/>
      <c r="DT193" s="23"/>
      <c r="DU193" s="23"/>
      <c r="DV193" s="23"/>
      <c r="DW193" s="23"/>
      <c r="DX193" s="23"/>
      <c r="DY193" s="23"/>
      <c r="DZ193" s="23"/>
      <c r="EA193" s="23"/>
      <c r="EB193" s="23"/>
      <c r="EC193" s="23"/>
      <c r="ED193" s="23"/>
      <c r="EE193" s="23"/>
      <c r="EF193" s="23"/>
      <c r="EG193" s="23"/>
      <c r="EH193" s="23"/>
      <c r="EI193" s="23"/>
      <c r="EJ193" s="23"/>
      <c r="EK193" s="23"/>
      <c r="EL193" s="23"/>
      <c r="EM193" s="23"/>
      <c r="EN193" s="23"/>
      <c r="EO193" s="23"/>
      <c r="EP193" s="23"/>
      <c r="EQ193" s="23"/>
      <c r="ER193" s="23"/>
      <c r="ES193" s="23"/>
      <c r="ET193" s="23"/>
      <c r="EU193" s="23"/>
      <c r="EV193" s="23"/>
      <c r="EW193" s="23"/>
      <c r="EX193" s="23"/>
      <c r="EY193" s="23"/>
      <c r="EZ193" s="23"/>
      <c r="FA193" s="23"/>
      <c r="FB193" s="23"/>
      <c r="FC193" s="23"/>
      <c r="FD193" s="23"/>
      <c r="FE193" s="23"/>
      <c r="FF193" s="23"/>
      <c r="FG193" s="23"/>
      <c r="FH193" s="23"/>
      <c r="FI193" s="23"/>
      <c r="FJ193" s="23"/>
      <c r="FK193" s="23"/>
      <c r="FL193" s="23"/>
      <c r="FM193" s="23"/>
      <c r="FN193" s="23"/>
      <c r="FO193" s="23"/>
      <c r="FP193" s="23"/>
      <c r="FQ193" s="23"/>
      <c r="FR193" s="23"/>
      <c r="FS193" s="23"/>
      <c r="FT193" s="23"/>
      <c r="FU193" s="23"/>
      <c r="FV193" s="23"/>
      <c r="FW193" s="23"/>
      <c r="FX193" s="23"/>
      <c r="FY193" s="23"/>
      <c r="FZ193" s="23"/>
      <c r="GA193" s="23"/>
      <c r="GB193" s="23"/>
      <c r="GC193" s="23"/>
      <c r="GD193" s="23"/>
      <c r="GE193" s="23"/>
      <c r="GF193" s="23"/>
      <c r="GG193" s="23"/>
      <c r="GH193" s="23"/>
      <c r="GI193" s="23"/>
      <c r="GJ193" s="23"/>
      <c r="GK193" s="23"/>
      <c r="GL193" s="23"/>
      <c r="GM193" s="23"/>
      <c r="GN193" s="23"/>
      <c r="GO193" s="23"/>
      <c r="GP193" s="23"/>
      <c r="GQ193" s="23"/>
      <c r="GR193" s="23"/>
      <c r="GS193" s="23"/>
      <c r="GT193" s="23"/>
      <c r="GU193" s="23"/>
      <c r="GV193" s="23"/>
      <c r="GW193" s="23"/>
      <c r="GX193" s="23"/>
      <c r="GY193" s="23"/>
      <c r="GZ193" s="23"/>
      <c r="HA193" s="23"/>
      <c r="HB193" s="23"/>
      <c r="HC193" s="23"/>
      <c r="HD193" s="23"/>
      <c r="HE193" s="23"/>
      <c r="HF193" s="23"/>
      <c r="HG193" s="23"/>
      <c r="HH193" s="23"/>
      <c r="HI193" s="23"/>
      <c r="HJ193" s="23"/>
      <c r="HK193" s="23"/>
      <c r="HL193" s="23"/>
      <c r="HM193" s="23"/>
      <c r="HN193" s="23"/>
      <c r="HO193" s="23"/>
      <c r="HP193" s="23"/>
      <c r="HQ193" s="23"/>
      <c r="HR193" s="23"/>
      <c r="HS193" s="23"/>
      <c r="HT193" s="23"/>
      <c r="HU193" s="23"/>
      <c r="HV193" s="23"/>
      <c r="HW193" s="23"/>
      <c r="HX193" s="23"/>
      <c r="HY193" s="23"/>
      <c r="HZ193" s="23"/>
      <c r="IA193" s="23"/>
      <c r="IB193" s="23"/>
      <c r="IC193" s="23"/>
      <c r="ID193" s="23"/>
      <c r="IE193" s="23"/>
      <c r="IF193" s="23"/>
      <c r="IG193" s="23"/>
      <c r="IH193" s="23"/>
      <c r="II193" s="23"/>
      <c r="IJ193" s="23"/>
      <c r="IK193" s="23"/>
      <c r="IL193" s="23"/>
      <c r="IM193" s="23"/>
      <c r="IN193" s="23"/>
      <c r="IO193" s="23"/>
      <c r="IP193" s="23"/>
      <c r="IQ193" s="23"/>
      <c r="IR193" s="23"/>
      <c r="IS193" s="23"/>
      <c r="IT193" s="23"/>
      <c r="IU193" s="23"/>
      <c r="IV193" s="23"/>
      <c r="IW193" s="23"/>
      <c r="IX193" s="23"/>
      <c r="IY193" s="23"/>
      <c r="IZ193" s="23"/>
      <c r="JA193" s="23"/>
      <c r="JB193" s="23"/>
      <c r="JC193" s="23"/>
      <c r="JD193" s="23"/>
      <c r="JE193" s="23"/>
      <c r="JF193" s="23"/>
      <c r="JG193" s="23"/>
      <c r="JH193" s="23"/>
      <c r="JI193" s="23"/>
      <c r="JJ193" s="23"/>
      <c r="JK193" s="23"/>
      <c r="JL193" s="23"/>
      <c r="JM193" s="23"/>
      <c r="JN193" s="23"/>
      <c r="JO193" s="23"/>
      <c r="JP193" s="23"/>
      <c r="JQ193" s="23"/>
      <c r="JR193" s="23"/>
      <c r="JS193" s="23"/>
      <c r="JT193" s="23"/>
      <c r="JU193" s="23"/>
      <c r="JV193" s="23"/>
      <c r="JW193" s="23"/>
      <c r="JX193" s="23"/>
      <c r="JY193" s="23"/>
      <c r="JZ193" s="23"/>
      <c r="KA193" s="23"/>
      <c r="KB193" s="23"/>
      <c r="KC193" s="23"/>
      <c r="KD193" s="23"/>
      <c r="KE193" s="23"/>
      <c r="KF193" s="23"/>
      <c r="KG193" s="23"/>
      <c r="KH193" s="23"/>
      <c r="KI193" s="23"/>
      <c r="KJ193" s="23"/>
      <c r="KK193" s="23"/>
      <c r="KL193" s="23"/>
      <c r="KM193" s="23"/>
      <c r="KN193" s="23"/>
      <c r="KO193" s="23"/>
      <c r="KP193" s="23"/>
      <c r="KQ193" s="23"/>
      <c r="KR193" s="23"/>
      <c r="KS193" s="23"/>
      <c r="KT193" s="23"/>
      <c r="KU193" s="23"/>
      <c r="KV193" s="23"/>
      <c r="KW193" s="23"/>
      <c r="KX193" s="23"/>
      <c r="KY193" s="23"/>
      <c r="KZ193" s="23"/>
      <c r="LA193" s="23"/>
      <c r="LB193" s="23"/>
      <c r="LC193" s="23"/>
      <c r="LD193" s="23"/>
      <c r="LE193" s="23"/>
      <c r="LF193" s="23"/>
      <c r="LG193" s="23"/>
      <c r="LH193" s="23"/>
      <c r="LI193" s="23"/>
      <c r="LJ193" s="23"/>
      <c r="LK193" s="23"/>
      <c r="LL193" s="23"/>
      <c r="LM193" s="23"/>
      <c r="LN193" s="23"/>
      <c r="LO193" s="23"/>
      <c r="LP193" s="23"/>
      <c r="LQ193" s="23"/>
      <c r="LR193" s="23"/>
      <c r="LS193" s="23"/>
      <c r="LT193" s="23"/>
      <c r="LU193" s="23"/>
      <c r="LV193" s="23"/>
      <c r="LW193" s="23"/>
      <c r="LX193" s="23"/>
      <c r="LY193" s="23"/>
      <c r="LZ193" s="23"/>
      <c r="MA193" s="23"/>
      <c r="MB193" s="23"/>
      <c r="MC193" s="23"/>
      <c r="MD193" s="23"/>
      <c r="ME193" s="23"/>
      <c r="MF193" s="23"/>
      <c r="MG193" s="23"/>
      <c r="MH193" s="23"/>
      <c r="MI193" s="23"/>
      <c r="MJ193" s="23"/>
      <c r="MK193" s="23"/>
      <c r="ML193" s="23"/>
      <c r="MM193" s="23"/>
      <c r="MN193" s="23"/>
      <c r="MO193" s="23"/>
      <c r="MP193" s="23"/>
      <c r="MQ193" s="23"/>
      <c r="MR193" s="23"/>
      <c r="MS193" s="23"/>
      <c r="MT193" s="23"/>
      <c r="MU193" s="23"/>
      <c r="MV193" s="23"/>
      <c r="MW193" s="23"/>
      <c r="MX193" s="23"/>
      <c r="MY193" s="23"/>
      <c r="MZ193" s="23"/>
      <c r="NA193" s="23"/>
      <c r="NB193" s="23"/>
      <c r="NC193" s="23"/>
      <c r="ND193" s="23"/>
      <c r="NE193" s="23"/>
      <c r="NF193" s="23"/>
      <c r="NG193" s="23"/>
      <c r="NH193" s="23"/>
      <c r="NI193" s="23"/>
      <c r="NJ193" s="23"/>
      <c r="NK193" s="23"/>
      <c r="NL193" s="23"/>
      <c r="NM193" s="23"/>
      <c r="NN193" s="23"/>
      <c r="NO193" s="23"/>
      <c r="NP193" s="23"/>
      <c r="NQ193" s="23"/>
      <c r="NR193" s="23"/>
      <c r="NS193" s="23"/>
      <c r="NT193" s="23"/>
      <c r="NU193" s="23"/>
      <c r="NV193" s="23"/>
      <c r="NW193" s="23"/>
      <c r="NX193" s="23"/>
      <c r="NY193" s="23"/>
      <c r="NZ193" s="23"/>
      <c r="OA193" s="23"/>
      <c r="OB193" s="23"/>
      <c r="OC193" s="23"/>
      <c r="OD193" s="23"/>
      <c r="OE193" s="23"/>
      <c r="OF193" s="23"/>
      <c r="OG193" s="23"/>
      <c r="OH193" s="23"/>
      <c r="OI193" s="23"/>
      <c r="OJ193" s="23"/>
      <c r="OK193" s="23"/>
      <c r="OL193" s="23"/>
      <c r="OM193" s="23"/>
      <c r="ON193" s="23"/>
      <c r="OO193" s="23"/>
      <c r="OP193" s="23"/>
      <c r="OQ193" s="23"/>
      <c r="OR193" s="23"/>
      <c r="OS193" s="23"/>
      <c r="OT193" s="23"/>
      <c r="OU193" s="23"/>
      <c r="OV193" s="23"/>
      <c r="OW193" s="23"/>
      <c r="OX193" s="23"/>
      <c r="OY193" s="23"/>
      <c r="OZ193" s="23"/>
      <c r="PA193" s="23"/>
      <c r="PB193" s="23"/>
      <c r="PC193" s="23"/>
      <c r="PD193" s="23"/>
      <c r="PE193" s="23"/>
      <c r="PF193" s="23"/>
      <c r="PG193" s="23"/>
      <c r="PH193" s="23"/>
      <c r="PI193" s="23"/>
      <c r="PJ193" s="23"/>
      <c r="PK193" s="23"/>
      <c r="PL193" s="23"/>
      <c r="PM193" s="23"/>
      <c r="PN193" s="23"/>
      <c r="PO193" s="23"/>
      <c r="PP193" s="23"/>
      <c r="PQ193" s="23"/>
      <c r="PR193" s="23"/>
      <c r="PS193" s="23"/>
      <c r="PT193" s="23"/>
      <c r="PU193" s="23"/>
      <c r="PV193" s="23"/>
      <c r="PW193" s="23"/>
      <c r="PX193" s="23"/>
      <c r="PY193" s="23"/>
      <c r="PZ193" s="23"/>
      <c r="QA193" s="23"/>
      <c r="QB193" s="23"/>
      <c r="QC193" s="23"/>
      <c r="QD193" s="23"/>
      <c r="QE193" s="23"/>
      <c r="QF193" s="23"/>
      <c r="QG193" s="23"/>
      <c r="QH193" s="23"/>
      <c r="QI193" s="23"/>
      <c r="QJ193" s="23"/>
      <c r="QK193" s="23"/>
      <c r="QL193" s="23"/>
      <c r="QM193" s="23"/>
      <c r="QN193" s="23"/>
      <c r="QO193" s="23"/>
      <c r="QP193" s="23"/>
      <c r="QQ193" s="23"/>
      <c r="QR193" s="23"/>
      <c r="QS193" s="23"/>
      <c r="QT193" s="23"/>
      <c r="QU193" s="23"/>
      <c r="QV193" s="23"/>
      <c r="QW193" s="23"/>
      <c r="QX193" s="23"/>
      <c r="QY193" s="23"/>
      <c r="QZ193" s="23"/>
      <c r="RA193" s="23"/>
      <c r="RB193" s="23"/>
      <c r="RC193" s="23"/>
      <c r="RD193" s="23"/>
      <c r="RE193" s="23"/>
      <c r="RF193" s="23"/>
      <c r="RG193" s="23"/>
      <c r="RH193" s="23"/>
      <c r="RI193" s="23"/>
      <c r="RJ193" s="23"/>
      <c r="RK193" s="23"/>
      <c r="RL193" s="23"/>
      <c r="RM193" s="23"/>
      <c r="RN193" s="23"/>
      <c r="RO193" s="23"/>
      <c r="RP193" s="23"/>
      <c r="RQ193" s="23"/>
      <c r="RR193" s="23"/>
      <c r="RS193" s="23"/>
      <c r="RT193" s="23"/>
      <c r="RU193" s="23"/>
      <c r="RV193" s="23"/>
      <c r="RW193" s="23"/>
      <c r="RX193" s="23"/>
      <c r="RY193" s="23"/>
      <c r="RZ193" s="23"/>
      <c r="SA193" s="23"/>
      <c r="SB193" s="23"/>
      <c r="SC193" s="23"/>
      <c r="SD193" s="23"/>
      <c r="SE193" s="23"/>
      <c r="SF193" s="23"/>
      <c r="SG193" s="23"/>
    </row>
    <row r="194" spans="1:501" ht="39.75" customHeight="1" x14ac:dyDescent="0.25">
      <c r="A194" s="30" t="s">
        <v>102</v>
      </c>
      <c r="B194" s="16">
        <f>B195</f>
        <v>2720049.11</v>
      </c>
      <c r="C194" s="16">
        <f>C195</f>
        <v>4826426</v>
      </c>
      <c r="D194" s="16">
        <f>D195</f>
        <v>4826426</v>
      </c>
      <c r="E194" s="16">
        <f t="shared" ref="E194:K194" si="67">E195</f>
        <v>1450206.22</v>
      </c>
      <c r="F194" s="16">
        <f t="shared" si="41"/>
        <v>0</v>
      </c>
      <c r="G194" s="16">
        <f t="shared" si="67"/>
        <v>0</v>
      </c>
      <c r="H194" s="16">
        <f t="shared" si="67"/>
        <v>0</v>
      </c>
      <c r="I194" s="16">
        <f t="shared" si="59"/>
        <v>-436625</v>
      </c>
      <c r="J194" s="16">
        <f t="shared" si="67"/>
        <v>-436625</v>
      </c>
      <c r="K194" s="16">
        <f t="shared" si="67"/>
        <v>0</v>
      </c>
      <c r="L194" s="16">
        <f t="shared" si="60"/>
        <v>-436625</v>
      </c>
      <c r="M194" s="16">
        <f t="shared" si="42"/>
        <v>4389801</v>
      </c>
      <c r="N194" s="178" t="s">
        <v>287</v>
      </c>
    </row>
    <row r="195" spans="1:501" ht="43.5" customHeight="1" x14ac:dyDescent="0.25">
      <c r="A195" s="33" t="s">
        <v>48</v>
      </c>
      <c r="B195" s="16">
        <v>2720049.11</v>
      </c>
      <c r="C195" s="16">
        <f>4389801+436625</f>
        <v>4826426</v>
      </c>
      <c r="D195" s="16">
        <f>4389801+436625</f>
        <v>4826426</v>
      </c>
      <c r="E195" s="16">
        <v>1450206.22</v>
      </c>
      <c r="F195" s="16">
        <f t="shared" si="41"/>
        <v>0</v>
      </c>
      <c r="G195" s="16"/>
      <c r="H195" s="17"/>
      <c r="I195" s="17">
        <f t="shared" si="59"/>
        <v>-436625</v>
      </c>
      <c r="J195" s="16">
        <v>-436625</v>
      </c>
      <c r="K195" s="16"/>
      <c r="L195" s="16">
        <f t="shared" si="60"/>
        <v>-436625</v>
      </c>
      <c r="M195" s="16">
        <f t="shared" si="42"/>
        <v>4389801</v>
      </c>
      <c r="N195" s="178" t="s">
        <v>287</v>
      </c>
    </row>
    <row r="196" spans="1:501" ht="15" x14ac:dyDescent="0.25">
      <c r="A196" s="30" t="s">
        <v>103</v>
      </c>
      <c r="B196" s="16"/>
      <c r="C196" s="16"/>
      <c r="D196" s="16"/>
      <c r="E196" s="16"/>
      <c r="F196" s="16">
        <f t="shared" ref="F196:F259" si="68">G196+H196</f>
        <v>0</v>
      </c>
      <c r="G196" s="16"/>
      <c r="H196" s="17"/>
      <c r="I196" s="17">
        <f t="shared" si="59"/>
        <v>0</v>
      </c>
      <c r="J196" s="16"/>
      <c r="K196" s="16"/>
      <c r="L196" s="16">
        <f t="shared" si="60"/>
        <v>0</v>
      </c>
      <c r="M196" s="16">
        <f t="shared" ref="M196:M259" si="69">D196+L196</f>
        <v>0</v>
      </c>
      <c r="N196" s="118"/>
    </row>
    <row r="197" spans="1:501" ht="15" x14ac:dyDescent="0.25">
      <c r="A197" s="30" t="s">
        <v>104</v>
      </c>
      <c r="B197" s="16"/>
      <c r="C197" s="16"/>
      <c r="D197" s="16"/>
      <c r="E197" s="16"/>
      <c r="F197" s="16">
        <f t="shared" si="68"/>
        <v>0</v>
      </c>
      <c r="G197" s="16"/>
      <c r="H197" s="17"/>
      <c r="I197" s="17">
        <f t="shared" si="59"/>
        <v>0</v>
      </c>
      <c r="J197" s="16"/>
      <c r="K197" s="16"/>
      <c r="L197" s="16">
        <f t="shared" si="60"/>
        <v>0</v>
      </c>
      <c r="M197" s="16">
        <f t="shared" si="69"/>
        <v>0</v>
      </c>
      <c r="N197" s="118"/>
    </row>
    <row r="198" spans="1:501" ht="15" x14ac:dyDescent="0.25">
      <c r="A198" s="30" t="s">
        <v>105</v>
      </c>
      <c r="B198" s="16"/>
      <c r="C198" s="16"/>
      <c r="D198" s="16"/>
      <c r="E198" s="16"/>
      <c r="F198" s="16">
        <f t="shared" si="68"/>
        <v>0</v>
      </c>
      <c r="G198" s="16"/>
      <c r="H198" s="17"/>
      <c r="I198" s="17">
        <f t="shared" si="59"/>
        <v>0</v>
      </c>
      <c r="J198" s="16"/>
      <c r="K198" s="16"/>
      <c r="L198" s="16">
        <f t="shared" si="60"/>
        <v>0</v>
      </c>
      <c r="M198" s="16">
        <f t="shared" si="69"/>
        <v>0</v>
      </c>
      <c r="N198" s="118"/>
    </row>
    <row r="199" spans="1:501" ht="51" x14ac:dyDescent="0.25">
      <c r="A199" s="38" t="s">
        <v>106</v>
      </c>
      <c r="B199" s="45">
        <f>SUM(B200:B212)</f>
        <v>17920000</v>
      </c>
      <c r="C199" s="45">
        <f t="shared" ref="C199:K199" si="70">SUM(C200:C212)</f>
        <v>12919500</v>
      </c>
      <c r="D199" s="45">
        <f t="shared" ref="D199" si="71">SUM(D200:D212)</f>
        <v>12919500</v>
      </c>
      <c r="E199" s="45">
        <f t="shared" si="70"/>
        <v>0</v>
      </c>
      <c r="F199" s="45">
        <f t="shared" si="68"/>
        <v>0</v>
      </c>
      <c r="G199" s="45">
        <f t="shared" si="70"/>
        <v>0</v>
      </c>
      <c r="H199" s="45">
        <f t="shared" si="70"/>
        <v>0</v>
      </c>
      <c r="I199" s="45">
        <f t="shared" si="59"/>
        <v>0</v>
      </c>
      <c r="J199" s="45">
        <f t="shared" si="70"/>
        <v>0</v>
      </c>
      <c r="K199" s="45">
        <f t="shared" si="70"/>
        <v>0</v>
      </c>
      <c r="L199" s="45">
        <f t="shared" si="60"/>
        <v>0</v>
      </c>
      <c r="M199" s="45">
        <f t="shared" si="69"/>
        <v>12919500</v>
      </c>
      <c r="N199" s="169"/>
    </row>
    <row r="200" spans="1:501" ht="15" x14ac:dyDescent="0.25">
      <c r="A200" s="33" t="s">
        <v>107</v>
      </c>
      <c r="B200" s="35"/>
      <c r="C200" s="35"/>
      <c r="D200" s="35"/>
      <c r="E200" s="35"/>
      <c r="F200" s="35">
        <f t="shared" si="68"/>
        <v>0</v>
      </c>
      <c r="G200" s="35"/>
      <c r="H200" s="145"/>
      <c r="I200" s="17">
        <f t="shared" si="59"/>
        <v>0</v>
      </c>
      <c r="J200" s="16"/>
      <c r="K200" s="16"/>
      <c r="L200" s="35">
        <f t="shared" si="60"/>
        <v>0</v>
      </c>
      <c r="M200" s="35">
        <f t="shared" si="69"/>
        <v>0</v>
      </c>
      <c r="N200" s="121"/>
    </row>
    <row r="201" spans="1:501" ht="98.25" customHeight="1" x14ac:dyDescent="0.25">
      <c r="A201" s="30" t="s">
        <v>108</v>
      </c>
      <c r="B201" s="16">
        <v>17920000</v>
      </c>
      <c r="C201" s="16">
        <v>12919500</v>
      </c>
      <c r="D201" s="16">
        <v>12919500</v>
      </c>
      <c r="E201" s="16">
        <v>0</v>
      </c>
      <c r="F201" s="16">
        <f t="shared" si="68"/>
        <v>0</v>
      </c>
      <c r="G201" s="16"/>
      <c r="H201" s="17"/>
      <c r="I201" s="17">
        <f t="shared" si="59"/>
        <v>0</v>
      </c>
      <c r="J201" s="16"/>
      <c r="K201" s="16"/>
      <c r="L201" s="16">
        <f t="shared" si="60"/>
        <v>0</v>
      </c>
      <c r="M201" s="16">
        <f t="shared" si="69"/>
        <v>12919500</v>
      </c>
      <c r="N201" s="169"/>
    </row>
    <row r="202" spans="1:501" ht="63.75" x14ac:dyDescent="0.25">
      <c r="A202" s="30" t="s">
        <v>109</v>
      </c>
      <c r="B202" s="16"/>
      <c r="C202" s="16"/>
      <c r="D202" s="16"/>
      <c r="E202" s="16"/>
      <c r="F202" s="16">
        <f t="shared" si="68"/>
        <v>0</v>
      </c>
      <c r="G202" s="16"/>
      <c r="H202" s="17"/>
      <c r="I202" s="17">
        <f t="shared" si="59"/>
        <v>0</v>
      </c>
      <c r="J202" s="16"/>
      <c r="K202" s="16"/>
      <c r="L202" s="35">
        <f t="shared" si="60"/>
        <v>0</v>
      </c>
      <c r="M202" s="35">
        <f t="shared" si="69"/>
        <v>0</v>
      </c>
      <c r="N202" s="118"/>
    </row>
    <row r="203" spans="1:501" ht="15" x14ac:dyDescent="0.25">
      <c r="A203" s="33"/>
      <c r="B203" s="16"/>
      <c r="C203" s="16"/>
      <c r="D203" s="16"/>
      <c r="E203" s="16"/>
      <c r="F203" s="16">
        <f t="shared" si="68"/>
        <v>0</v>
      </c>
      <c r="G203" s="16"/>
      <c r="H203" s="17"/>
      <c r="I203" s="17">
        <f t="shared" si="59"/>
        <v>0</v>
      </c>
      <c r="J203" s="16"/>
      <c r="K203" s="16"/>
      <c r="L203" s="35">
        <f t="shared" si="60"/>
        <v>0</v>
      </c>
      <c r="M203" s="35">
        <f t="shared" si="69"/>
        <v>0</v>
      </c>
      <c r="N203" s="118"/>
    </row>
    <row r="204" spans="1:501" ht="15" x14ac:dyDescent="0.25">
      <c r="A204" s="33"/>
      <c r="B204" s="16"/>
      <c r="C204" s="16"/>
      <c r="D204" s="16"/>
      <c r="E204" s="16"/>
      <c r="F204" s="16">
        <f t="shared" si="68"/>
        <v>0</v>
      </c>
      <c r="G204" s="16"/>
      <c r="H204" s="17"/>
      <c r="I204" s="17">
        <f t="shared" si="59"/>
        <v>0</v>
      </c>
      <c r="J204" s="16"/>
      <c r="K204" s="16"/>
      <c r="L204" s="35">
        <f t="shared" si="60"/>
        <v>0</v>
      </c>
      <c r="M204" s="35">
        <f t="shared" si="69"/>
        <v>0</v>
      </c>
      <c r="N204" s="118"/>
    </row>
    <row r="205" spans="1:501" ht="0.75" customHeight="1" x14ac:dyDescent="0.25">
      <c r="A205" s="33"/>
      <c r="B205" s="16"/>
      <c r="C205" s="16"/>
      <c r="D205" s="16"/>
      <c r="E205" s="16"/>
      <c r="F205" s="16">
        <f t="shared" si="68"/>
        <v>0</v>
      </c>
      <c r="G205" s="16"/>
      <c r="H205" s="17"/>
      <c r="I205" s="17">
        <f t="shared" si="59"/>
        <v>0</v>
      </c>
      <c r="J205" s="16"/>
      <c r="K205" s="16"/>
      <c r="L205" s="35">
        <f t="shared" si="60"/>
        <v>0</v>
      </c>
      <c r="M205" s="35">
        <f t="shared" si="69"/>
        <v>0</v>
      </c>
      <c r="N205" s="118"/>
    </row>
    <row r="206" spans="1:501" ht="15" hidden="1" x14ac:dyDescent="0.25">
      <c r="A206" s="33"/>
      <c r="B206" s="16"/>
      <c r="C206" s="16"/>
      <c r="D206" s="16"/>
      <c r="E206" s="16"/>
      <c r="F206" s="16">
        <f t="shared" si="68"/>
        <v>0</v>
      </c>
      <c r="G206" s="16"/>
      <c r="H206" s="17"/>
      <c r="I206" s="17">
        <f t="shared" si="59"/>
        <v>0</v>
      </c>
      <c r="J206" s="16"/>
      <c r="K206" s="16"/>
      <c r="L206" s="35">
        <f t="shared" si="60"/>
        <v>0</v>
      </c>
      <c r="M206" s="35">
        <f t="shared" si="69"/>
        <v>0</v>
      </c>
      <c r="N206" s="118"/>
    </row>
    <row r="207" spans="1:501" ht="15" hidden="1" x14ac:dyDescent="0.25">
      <c r="A207" s="33"/>
      <c r="B207" s="16"/>
      <c r="C207" s="16"/>
      <c r="D207" s="16"/>
      <c r="E207" s="16"/>
      <c r="F207" s="16">
        <f t="shared" si="68"/>
        <v>0</v>
      </c>
      <c r="G207" s="16"/>
      <c r="H207" s="17"/>
      <c r="I207" s="17">
        <f t="shared" si="59"/>
        <v>0</v>
      </c>
      <c r="J207" s="16"/>
      <c r="K207" s="16"/>
      <c r="L207" s="35">
        <f t="shared" si="60"/>
        <v>0</v>
      </c>
      <c r="M207" s="35">
        <f t="shared" si="69"/>
        <v>0</v>
      </c>
      <c r="N207" s="118"/>
    </row>
    <row r="208" spans="1:501" ht="15" hidden="1" x14ac:dyDescent="0.25">
      <c r="A208" s="33"/>
      <c r="B208" s="16"/>
      <c r="C208" s="16"/>
      <c r="D208" s="16"/>
      <c r="E208" s="16"/>
      <c r="F208" s="16">
        <f t="shared" si="68"/>
        <v>0</v>
      </c>
      <c r="G208" s="16"/>
      <c r="H208" s="17"/>
      <c r="I208" s="17">
        <f t="shared" si="59"/>
        <v>0</v>
      </c>
      <c r="J208" s="16"/>
      <c r="K208" s="16"/>
      <c r="L208" s="35">
        <f t="shared" si="60"/>
        <v>0</v>
      </c>
      <c r="M208" s="35">
        <f t="shared" si="69"/>
        <v>0</v>
      </c>
      <c r="N208" s="118"/>
    </row>
    <row r="209" spans="1:14" ht="15" hidden="1" x14ac:dyDescent="0.25">
      <c r="A209" s="33"/>
      <c r="B209" s="16"/>
      <c r="C209" s="16"/>
      <c r="D209" s="16"/>
      <c r="E209" s="16"/>
      <c r="F209" s="16">
        <f t="shared" si="68"/>
        <v>0</v>
      </c>
      <c r="G209" s="16"/>
      <c r="H209" s="17"/>
      <c r="I209" s="17">
        <f t="shared" si="59"/>
        <v>0</v>
      </c>
      <c r="J209" s="16"/>
      <c r="K209" s="16"/>
      <c r="L209" s="35">
        <f t="shared" si="60"/>
        <v>0</v>
      </c>
      <c r="M209" s="35">
        <f t="shared" si="69"/>
        <v>0</v>
      </c>
      <c r="N209" s="118"/>
    </row>
    <row r="210" spans="1:14" ht="15" hidden="1" x14ac:dyDescent="0.25">
      <c r="A210" s="51"/>
      <c r="B210" s="16"/>
      <c r="C210" s="16"/>
      <c r="D210" s="16"/>
      <c r="E210" s="16"/>
      <c r="F210" s="16">
        <f t="shared" si="68"/>
        <v>0</v>
      </c>
      <c r="G210" s="16"/>
      <c r="H210" s="17"/>
      <c r="I210" s="17">
        <f t="shared" si="59"/>
        <v>0</v>
      </c>
      <c r="J210" s="16"/>
      <c r="K210" s="16"/>
      <c r="L210" s="35">
        <f t="shared" si="60"/>
        <v>0</v>
      </c>
      <c r="M210" s="35">
        <f t="shared" si="69"/>
        <v>0</v>
      </c>
      <c r="N210" s="118"/>
    </row>
    <row r="211" spans="1:14" ht="15" hidden="1" x14ac:dyDescent="0.25">
      <c r="A211" s="52"/>
      <c r="B211" s="16"/>
      <c r="C211" s="16"/>
      <c r="D211" s="16"/>
      <c r="E211" s="16"/>
      <c r="F211" s="16">
        <f t="shared" si="68"/>
        <v>0</v>
      </c>
      <c r="G211" s="16"/>
      <c r="H211" s="17"/>
      <c r="I211" s="17">
        <f t="shared" si="59"/>
        <v>0</v>
      </c>
      <c r="J211" s="16"/>
      <c r="K211" s="16"/>
      <c r="L211" s="39">
        <f t="shared" si="60"/>
        <v>0</v>
      </c>
      <c r="M211" s="39">
        <f t="shared" si="69"/>
        <v>0</v>
      </c>
      <c r="N211" s="118"/>
    </row>
    <row r="212" spans="1:14" ht="15" hidden="1" x14ac:dyDescent="0.25">
      <c r="A212" s="52"/>
      <c r="B212" s="16"/>
      <c r="C212" s="16"/>
      <c r="D212" s="16"/>
      <c r="E212" s="16"/>
      <c r="F212" s="16">
        <f t="shared" si="68"/>
        <v>0</v>
      </c>
      <c r="G212" s="16"/>
      <c r="H212" s="17"/>
      <c r="I212" s="17">
        <f t="shared" si="59"/>
        <v>0</v>
      </c>
      <c r="J212" s="16"/>
      <c r="K212" s="16"/>
      <c r="L212" s="39">
        <f t="shared" si="60"/>
        <v>0</v>
      </c>
      <c r="M212" s="39">
        <f t="shared" si="69"/>
        <v>0</v>
      </c>
      <c r="N212" s="118"/>
    </row>
    <row r="213" spans="1:14" ht="25.5" x14ac:dyDescent="0.25">
      <c r="A213" s="33" t="s">
        <v>48</v>
      </c>
      <c r="B213" s="39">
        <v>17920000</v>
      </c>
      <c r="C213" s="53">
        <v>12919500</v>
      </c>
      <c r="D213" s="53">
        <v>12919500</v>
      </c>
      <c r="E213" s="39">
        <v>0</v>
      </c>
      <c r="F213" s="39">
        <f t="shared" si="68"/>
        <v>0</v>
      </c>
      <c r="G213" s="39"/>
      <c r="H213" s="17"/>
      <c r="I213" s="17">
        <f t="shared" si="59"/>
        <v>0</v>
      </c>
      <c r="J213" s="39"/>
      <c r="K213" s="39"/>
      <c r="L213" s="39">
        <f t="shared" si="60"/>
        <v>0</v>
      </c>
      <c r="M213" s="39">
        <f t="shared" si="69"/>
        <v>12919500</v>
      </c>
      <c r="N213" s="169"/>
    </row>
    <row r="214" spans="1:14" ht="63.75" x14ac:dyDescent="0.25">
      <c r="A214" s="30" t="s">
        <v>108</v>
      </c>
      <c r="B214" s="16"/>
      <c r="C214" s="16">
        <v>0</v>
      </c>
      <c r="D214" s="16">
        <v>0</v>
      </c>
      <c r="E214" s="16">
        <v>0</v>
      </c>
      <c r="F214" s="16">
        <f t="shared" si="68"/>
        <v>0</v>
      </c>
      <c r="G214" s="16"/>
      <c r="H214" s="17"/>
      <c r="I214" s="17">
        <f t="shared" si="59"/>
        <v>0</v>
      </c>
      <c r="J214" s="16"/>
      <c r="K214" s="16"/>
      <c r="L214" s="39">
        <f t="shared" si="60"/>
        <v>0</v>
      </c>
      <c r="M214" s="39">
        <f t="shared" si="69"/>
        <v>0</v>
      </c>
      <c r="N214" s="169"/>
    </row>
    <row r="215" spans="1:14" ht="15" hidden="1" x14ac:dyDescent="0.25">
      <c r="A215" s="33"/>
      <c r="B215" s="16"/>
      <c r="C215" s="16"/>
      <c r="D215" s="16"/>
      <c r="E215" s="16"/>
      <c r="F215" s="16" t="e">
        <f t="shared" si="68"/>
        <v>#DIV/0!</v>
      </c>
      <c r="G215" s="16"/>
      <c r="H215" s="17" t="e">
        <f t="shared" ref="H215:H226" si="72">E215/D215</f>
        <v>#DIV/0!</v>
      </c>
      <c r="I215" s="17">
        <f t="shared" si="59"/>
        <v>0</v>
      </c>
      <c r="J215" s="16"/>
      <c r="K215" s="16"/>
      <c r="L215" s="39" t="e">
        <f t="shared" si="60"/>
        <v>#DIV/0!</v>
      </c>
      <c r="M215" s="39" t="e">
        <f t="shared" si="69"/>
        <v>#DIV/0!</v>
      </c>
      <c r="N215" s="118"/>
    </row>
    <row r="216" spans="1:14" ht="15" hidden="1" x14ac:dyDescent="0.25">
      <c r="A216" s="33"/>
      <c r="B216" s="16"/>
      <c r="C216" s="16"/>
      <c r="D216" s="16"/>
      <c r="E216" s="16"/>
      <c r="F216" s="16" t="e">
        <f t="shared" si="68"/>
        <v>#DIV/0!</v>
      </c>
      <c r="G216" s="16"/>
      <c r="H216" s="17" t="e">
        <f t="shared" si="72"/>
        <v>#DIV/0!</v>
      </c>
      <c r="I216" s="17">
        <f t="shared" si="59"/>
        <v>0</v>
      </c>
      <c r="J216" s="16"/>
      <c r="K216" s="16"/>
      <c r="L216" s="39" t="e">
        <f t="shared" si="60"/>
        <v>#DIV/0!</v>
      </c>
      <c r="M216" s="39" t="e">
        <f t="shared" si="69"/>
        <v>#DIV/0!</v>
      </c>
      <c r="N216" s="118"/>
    </row>
    <row r="217" spans="1:14" ht="15" hidden="1" x14ac:dyDescent="0.25">
      <c r="A217" s="33"/>
      <c r="B217" s="16"/>
      <c r="C217" s="16"/>
      <c r="D217" s="16"/>
      <c r="E217" s="16"/>
      <c r="F217" s="16" t="e">
        <f t="shared" si="68"/>
        <v>#DIV/0!</v>
      </c>
      <c r="G217" s="16"/>
      <c r="H217" s="17" t="e">
        <f t="shared" si="72"/>
        <v>#DIV/0!</v>
      </c>
      <c r="I217" s="17">
        <f t="shared" si="59"/>
        <v>0</v>
      </c>
      <c r="J217" s="16"/>
      <c r="K217" s="16"/>
      <c r="L217" s="39" t="e">
        <f t="shared" si="60"/>
        <v>#DIV/0!</v>
      </c>
      <c r="M217" s="39" t="e">
        <f t="shared" si="69"/>
        <v>#DIV/0!</v>
      </c>
      <c r="N217" s="118"/>
    </row>
    <row r="218" spans="1:14" ht="15" hidden="1" x14ac:dyDescent="0.25">
      <c r="A218" s="33"/>
      <c r="B218" s="16"/>
      <c r="C218" s="16"/>
      <c r="D218" s="16"/>
      <c r="E218" s="16"/>
      <c r="F218" s="16" t="e">
        <f t="shared" si="68"/>
        <v>#DIV/0!</v>
      </c>
      <c r="G218" s="16"/>
      <c r="H218" s="17" t="e">
        <f t="shared" si="72"/>
        <v>#DIV/0!</v>
      </c>
      <c r="I218" s="17">
        <f t="shared" si="59"/>
        <v>0</v>
      </c>
      <c r="J218" s="16"/>
      <c r="K218" s="16"/>
      <c r="L218" s="39" t="e">
        <f t="shared" si="60"/>
        <v>#DIV/0!</v>
      </c>
      <c r="M218" s="39" t="e">
        <f t="shared" si="69"/>
        <v>#DIV/0!</v>
      </c>
      <c r="N218" s="118"/>
    </row>
    <row r="219" spans="1:14" ht="15" hidden="1" x14ac:dyDescent="0.25">
      <c r="A219" s="33"/>
      <c r="B219" s="16"/>
      <c r="C219" s="16"/>
      <c r="D219" s="16"/>
      <c r="E219" s="16"/>
      <c r="F219" s="16" t="e">
        <f t="shared" si="68"/>
        <v>#DIV/0!</v>
      </c>
      <c r="G219" s="16"/>
      <c r="H219" s="17" t="e">
        <f t="shared" si="72"/>
        <v>#DIV/0!</v>
      </c>
      <c r="I219" s="17">
        <f t="shared" si="59"/>
        <v>0</v>
      </c>
      <c r="J219" s="16"/>
      <c r="K219" s="16"/>
      <c r="L219" s="39" t="e">
        <f t="shared" si="60"/>
        <v>#DIV/0!</v>
      </c>
      <c r="M219" s="39" t="e">
        <f t="shared" si="69"/>
        <v>#DIV/0!</v>
      </c>
      <c r="N219" s="118"/>
    </row>
    <row r="220" spans="1:14" ht="15" hidden="1" x14ac:dyDescent="0.25">
      <c r="A220" s="33"/>
      <c r="B220" s="16"/>
      <c r="C220" s="16"/>
      <c r="D220" s="16"/>
      <c r="E220" s="16"/>
      <c r="F220" s="16" t="e">
        <f t="shared" si="68"/>
        <v>#DIV/0!</v>
      </c>
      <c r="G220" s="16"/>
      <c r="H220" s="17" t="e">
        <f t="shared" si="72"/>
        <v>#DIV/0!</v>
      </c>
      <c r="I220" s="17">
        <f t="shared" si="59"/>
        <v>0</v>
      </c>
      <c r="J220" s="16"/>
      <c r="K220" s="16"/>
      <c r="L220" s="39" t="e">
        <f t="shared" si="60"/>
        <v>#DIV/0!</v>
      </c>
      <c r="M220" s="39" t="e">
        <f t="shared" si="69"/>
        <v>#DIV/0!</v>
      </c>
      <c r="N220" s="118"/>
    </row>
    <row r="221" spans="1:14" ht="15" hidden="1" x14ac:dyDescent="0.25">
      <c r="A221" s="33"/>
      <c r="B221" s="16"/>
      <c r="C221" s="16"/>
      <c r="D221" s="16"/>
      <c r="E221" s="16"/>
      <c r="F221" s="16" t="e">
        <f t="shared" si="68"/>
        <v>#DIV/0!</v>
      </c>
      <c r="G221" s="16"/>
      <c r="H221" s="17" t="e">
        <f t="shared" si="72"/>
        <v>#DIV/0!</v>
      </c>
      <c r="I221" s="17">
        <f t="shared" si="59"/>
        <v>0</v>
      </c>
      <c r="J221" s="16"/>
      <c r="K221" s="16"/>
      <c r="L221" s="39" t="e">
        <f t="shared" si="60"/>
        <v>#DIV/0!</v>
      </c>
      <c r="M221" s="39" t="e">
        <f t="shared" si="69"/>
        <v>#DIV/0!</v>
      </c>
      <c r="N221" s="118"/>
    </row>
    <row r="222" spans="1:14" ht="15" hidden="1" x14ac:dyDescent="0.25">
      <c r="A222" s="33"/>
      <c r="B222" s="16"/>
      <c r="C222" s="16"/>
      <c r="D222" s="16"/>
      <c r="E222" s="16"/>
      <c r="F222" s="16" t="e">
        <f t="shared" si="68"/>
        <v>#DIV/0!</v>
      </c>
      <c r="G222" s="16"/>
      <c r="H222" s="17" t="e">
        <f t="shared" si="72"/>
        <v>#DIV/0!</v>
      </c>
      <c r="I222" s="17">
        <f t="shared" ref="I222:I285" si="73">J222+K222</f>
        <v>0</v>
      </c>
      <c r="J222" s="16"/>
      <c r="K222" s="16"/>
      <c r="L222" s="39" t="e">
        <f t="shared" ref="L222:L285" si="74">I222+F222</f>
        <v>#DIV/0!</v>
      </c>
      <c r="M222" s="39" t="e">
        <f t="shared" si="69"/>
        <v>#DIV/0!</v>
      </c>
      <c r="N222" s="118"/>
    </row>
    <row r="223" spans="1:14" ht="15" hidden="1" x14ac:dyDescent="0.25">
      <c r="A223" s="33"/>
      <c r="B223" s="16"/>
      <c r="C223" s="16"/>
      <c r="D223" s="16"/>
      <c r="E223" s="16"/>
      <c r="F223" s="16" t="e">
        <f t="shared" si="68"/>
        <v>#DIV/0!</v>
      </c>
      <c r="G223" s="16"/>
      <c r="H223" s="17" t="e">
        <f t="shared" si="72"/>
        <v>#DIV/0!</v>
      </c>
      <c r="I223" s="17">
        <f t="shared" si="73"/>
        <v>0</v>
      </c>
      <c r="J223" s="16"/>
      <c r="K223" s="16"/>
      <c r="L223" s="39" t="e">
        <f t="shared" si="74"/>
        <v>#DIV/0!</v>
      </c>
      <c r="M223" s="39" t="e">
        <f t="shared" si="69"/>
        <v>#DIV/0!</v>
      </c>
      <c r="N223" s="118"/>
    </row>
    <row r="224" spans="1:14" ht="15" hidden="1" x14ac:dyDescent="0.25">
      <c r="A224" s="33"/>
      <c r="B224" s="16"/>
      <c r="C224" s="16"/>
      <c r="D224" s="16"/>
      <c r="E224" s="16"/>
      <c r="F224" s="16" t="e">
        <f t="shared" si="68"/>
        <v>#DIV/0!</v>
      </c>
      <c r="G224" s="16"/>
      <c r="H224" s="17" t="e">
        <f t="shared" si="72"/>
        <v>#DIV/0!</v>
      </c>
      <c r="I224" s="17">
        <f t="shared" si="73"/>
        <v>0</v>
      </c>
      <c r="J224" s="16"/>
      <c r="K224" s="16"/>
      <c r="L224" s="39" t="e">
        <f t="shared" si="74"/>
        <v>#DIV/0!</v>
      </c>
      <c r="M224" s="39" t="e">
        <f t="shared" si="69"/>
        <v>#DIV/0!</v>
      </c>
      <c r="N224" s="118"/>
    </row>
    <row r="225" spans="1:14" ht="15" hidden="1" x14ac:dyDescent="0.25">
      <c r="A225" s="33"/>
      <c r="B225" s="16"/>
      <c r="C225" s="16"/>
      <c r="D225" s="16"/>
      <c r="E225" s="16"/>
      <c r="F225" s="16" t="e">
        <f t="shared" si="68"/>
        <v>#DIV/0!</v>
      </c>
      <c r="G225" s="16"/>
      <c r="H225" s="17" t="e">
        <f t="shared" si="72"/>
        <v>#DIV/0!</v>
      </c>
      <c r="I225" s="17">
        <f t="shared" si="73"/>
        <v>0</v>
      </c>
      <c r="J225" s="16"/>
      <c r="K225" s="16"/>
      <c r="L225" s="39" t="e">
        <f t="shared" si="74"/>
        <v>#DIV/0!</v>
      </c>
      <c r="M225" s="39" t="e">
        <f t="shared" si="69"/>
        <v>#DIV/0!</v>
      </c>
      <c r="N225" s="118"/>
    </row>
    <row r="226" spans="1:14" ht="15" hidden="1" x14ac:dyDescent="0.25">
      <c r="A226" s="33"/>
      <c r="B226" s="16"/>
      <c r="C226" s="16"/>
      <c r="D226" s="16"/>
      <c r="E226" s="16"/>
      <c r="F226" s="16" t="e">
        <f t="shared" si="68"/>
        <v>#DIV/0!</v>
      </c>
      <c r="G226" s="16"/>
      <c r="H226" s="17" t="e">
        <f t="shared" si="72"/>
        <v>#DIV/0!</v>
      </c>
      <c r="I226" s="17">
        <f t="shared" si="73"/>
        <v>0</v>
      </c>
      <c r="J226" s="16"/>
      <c r="K226" s="16"/>
      <c r="L226" s="39" t="e">
        <f t="shared" si="74"/>
        <v>#DIV/0!</v>
      </c>
      <c r="M226" s="39" t="e">
        <f t="shared" si="69"/>
        <v>#DIV/0!</v>
      </c>
      <c r="N226" s="118"/>
    </row>
    <row r="227" spans="1:14" ht="51" x14ac:dyDescent="0.25">
      <c r="A227" s="38" t="s">
        <v>110</v>
      </c>
      <c r="B227" s="45">
        <f>SUM(B229:B251)</f>
        <v>0</v>
      </c>
      <c r="C227" s="45">
        <f t="shared" ref="C227:K227" si="75">SUM(C229:C251)</f>
        <v>0</v>
      </c>
      <c r="D227" s="45">
        <f t="shared" ref="D227" si="76">SUM(D229:D251)</f>
        <v>0</v>
      </c>
      <c r="E227" s="45">
        <f t="shared" si="75"/>
        <v>0</v>
      </c>
      <c r="F227" s="45">
        <f t="shared" si="68"/>
        <v>0</v>
      </c>
      <c r="G227" s="45">
        <f t="shared" si="75"/>
        <v>0</v>
      </c>
      <c r="H227" s="45">
        <f t="shared" si="75"/>
        <v>0</v>
      </c>
      <c r="I227" s="45">
        <f t="shared" si="73"/>
        <v>0</v>
      </c>
      <c r="J227" s="45">
        <f t="shared" si="75"/>
        <v>0</v>
      </c>
      <c r="K227" s="45">
        <f t="shared" si="75"/>
        <v>0</v>
      </c>
      <c r="L227" s="45">
        <f t="shared" si="74"/>
        <v>0</v>
      </c>
      <c r="M227" s="45">
        <f t="shared" si="69"/>
        <v>0</v>
      </c>
      <c r="N227" s="185"/>
    </row>
    <row r="228" spans="1:14" ht="15" x14ac:dyDescent="0.25">
      <c r="A228" s="33" t="s">
        <v>198</v>
      </c>
      <c r="B228" s="16"/>
      <c r="C228" s="16"/>
      <c r="D228" s="16"/>
      <c r="E228" s="35"/>
      <c r="F228" s="16">
        <f t="shared" si="68"/>
        <v>0</v>
      </c>
      <c r="G228" s="16"/>
      <c r="H228" s="17"/>
      <c r="I228" s="17">
        <f t="shared" si="73"/>
        <v>0</v>
      </c>
      <c r="J228" s="17"/>
      <c r="K228" s="17"/>
      <c r="L228" s="35">
        <f t="shared" si="74"/>
        <v>0</v>
      </c>
      <c r="M228" s="35">
        <f t="shared" si="69"/>
        <v>0</v>
      </c>
      <c r="N228" s="121"/>
    </row>
    <row r="229" spans="1:14" ht="17.25" customHeight="1" x14ac:dyDescent="0.25">
      <c r="A229" s="54" t="s">
        <v>230</v>
      </c>
      <c r="B229" s="16"/>
      <c r="C229" s="16"/>
      <c r="D229" s="16"/>
      <c r="E229" s="16"/>
      <c r="F229" s="16">
        <f t="shared" si="68"/>
        <v>0</v>
      </c>
      <c r="G229" s="16"/>
      <c r="H229" s="17"/>
      <c r="I229" s="17">
        <f t="shared" si="73"/>
        <v>0</v>
      </c>
      <c r="J229" s="16"/>
      <c r="K229" s="16"/>
      <c r="L229" s="35">
        <f t="shared" si="74"/>
        <v>0</v>
      </c>
      <c r="M229" s="35">
        <f t="shared" si="69"/>
        <v>0</v>
      </c>
      <c r="N229" s="118"/>
    </row>
    <row r="230" spans="1:14" ht="25.5" customHeight="1" x14ac:dyDescent="0.25">
      <c r="A230" s="54" t="s">
        <v>231</v>
      </c>
      <c r="B230" s="16"/>
      <c r="C230" s="16"/>
      <c r="D230" s="16"/>
      <c r="E230" s="16"/>
      <c r="F230" s="16">
        <f t="shared" si="68"/>
        <v>0</v>
      </c>
      <c r="G230" s="16"/>
      <c r="H230" s="17"/>
      <c r="I230" s="17">
        <f t="shared" si="73"/>
        <v>0</v>
      </c>
      <c r="J230" s="16"/>
      <c r="K230" s="16"/>
      <c r="L230" s="35">
        <f t="shared" si="74"/>
        <v>0</v>
      </c>
      <c r="M230" s="35">
        <f t="shared" si="69"/>
        <v>0</v>
      </c>
      <c r="N230" s="172"/>
    </row>
    <row r="231" spans="1:14" s="4" customFormat="1" ht="15" x14ac:dyDescent="0.25">
      <c r="A231" s="54"/>
      <c r="B231" s="16"/>
      <c r="C231" s="16"/>
      <c r="D231" s="16"/>
      <c r="E231" s="16"/>
      <c r="F231" s="16">
        <f t="shared" si="68"/>
        <v>0</v>
      </c>
      <c r="G231" s="16"/>
      <c r="H231" s="17"/>
      <c r="I231" s="17">
        <f t="shared" si="73"/>
        <v>0</v>
      </c>
      <c r="J231" s="16"/>
      <c r="K231" s="16"/>
      <c r="L231" s="35">
        <f t="shared" si="74"/>
        <v>0</v>
      </c>
      <c r="M231" s="35">
        <f t="shared" si="69"/>
        <v>0</v>
      </c>
      <c r="N231" s="118"/>
    </row>
    <row r="232" spans="1:14" s="4" customFormat="1" ht="1.5" hidden="1" customHeight="1" x14ac:dyDescent="0.25">
      <c r="A232" s="54"/>
      <c r="B232" s="16"/>
      <c r="C232" s="16"/>
      <c r="D232" s="16"/>
      <c r="E232" s="16"/>
      <c r="F232" s="16">
        <f t="shared" si="68"/>
        <v>0</v>
      </c>
      <c r="G232" s="16"/>
      <c r="H232" s="17"/>
      <c r="I232" s="17">
        <f t="shared" si="73"/>
        <v>0</v>
      </c>
      <c r="J232" s="16"/>
      <c r="K232" s="16"/>
      <c r="L232" s="35">
        <f t="shared" si="74"/>
        <v>0</v>
      </c>
      <c r="M232" s="35">
        <f t="shared" si="69"/>
        <v>0</v>
      </c>
      <c r="N232" s="118"/>
    </row>
    <row r="233" spans="1:14" s="4" customFormat="1" ht="15" hidden="1" x14ac:dyDescent="0.25">
      <c r="A233" s="54"/>
      <c r="B233" s="16"/>
      <c r="C233" s="16"/>
      <c r="D233" s="16"/>
      <c r="E233" s="16"/>
      <c r="F233" s="16">
        <f t="shared" si="68"/>
        <v>0</v>
      </c>
      <c r="G233" s="16"/>
      <c r="H233" s="17"/>
      <c r="I233" s="17">
        <f t="shared" si="73"/>
        <v>0</v>
      </c>
      <c r="J233" s="16"/>
      <c r="K233" s="16"/>
      <c r="L233" s="35">
        <f t="shared" si="74"/>
        <v>0</v>
      </c>
      <c r="M233" s="35">
        <f t="shared" si="69"/>
        <v>0</v>
      </c>
      <c r="N233" s="118"/>
    </row>
    <row r="234" spans="1:14" s="4" customFormat="1" ht="15" hidden="1" x14ac:dyDescent="0.25">
      <c r="A234" s="54"/>
      <c r="B234" s="16"/>
      <c r="C234" s="16"/>
      <c r="D234" s="16"/>
      <c r="E234" s="16"/>
      <c r="F234" s="16">
        <f t="shared" si="68"/>
        <v>0</v>
      </c>
      <c r="G234" s="16"/>
      <c r="H234" s="17"/>
      <c r="I234" s="17">
        <f t="shared" si="73"/>
        <v>0</v>
      </c>
      <c r="J234" s="16"/>
      <c r="K234" s="16"/>
      <c r="L234" s="35">
        <f t="shared" si="74"/>
        <v>0</v>
      </c>
      <c r="M234" s="35">
        <f t="shared" si="69"/>
        <v>0</v>
      </c>
      <c r="N234" s="118"/>
    </row>
    <row r="235" spans="1:14" s="4" customFormat="1" ht="0.75" hidden="1" customHeight="1" x14ac:dyDescent="0.25">
      <c r="A235" s="54"/>
      <c r="B235" s="16"/>
      <c r="C235" s="16"/>
      <c r="D235" s="16"/>
      <c r="E235" s="16"/>
      <c r="F235" s="16">
        <f t="shared" si="68"/>
        <v>0</v>
      </c>
      <c r="G235" s="16"/>
      <c r="H235" s="17"/>
      <c r="I235" s="17">
        <f t="shared" si="73"/>
        <v>0</v>
      </c>
      <c r="J235" s="16"/>
      <c r="K235" s="16"/>
      <c r="L235" s="35">
        <f t="shared" si="74"/>
        <v>0</v>
      </c>
      <c r="M235" s="35">
        <f t="shared" si="69"/>
        <v>0</v>
      </c>
      <c r="N235" s="118"/>
    </row>
    <row r="236" spans="1:14" s="4" customFormat="1" ht="15" hidden="1" x14ac:dyDescent="0.25">
      <c r="A236" s="54"/>
      <c r="B236" s="16"/>
      <c r="C236" s="16"/>
      <c r="D236" s="16"/>
      <c r="E236" s="16"/>
      <c r="F236" s="16">
        <f t="shared" si="68"/>
        <v>0</v>
      </c>
      <c r="G236" s="16"/>
      <c r="H236" s="17"/>
      <c r="I236" s="17">
        <f t="shared" si="73"/>
        <v>0</v>
      </c>
      <c r="J236" s="16"/>
      <c r="K236" s="16"/>
      <c r="L236" s="35">
        <f t="shared" si="74"/>
        <v>0</v>
      </c>
      <c r="M236" s="35">
        <f t="shared" si="69"/>
        <v>0</v>
      </c>
      <c r="N236" s="118"/>
    </row>
    <row r="237" spans="1:14" s="4" customFormat="1" ht="15" hidden="1" x14ac:dyDescent="0.25">
      <c r="A237" s="54"/>
      <c r="B237" s="16"/>
      <c r="C237" s="16"/>
      <c r="D237" s="16"/>
      <c r="E237" s="16"/>
      <c r="F237" s="16">
        <f t="shared" si="68"/>
        <v>0</v>
      </c>
      <c r="G237" s="16"/>
      <c r="H237" s="17"/>
      <c r="I237" s="17">
        <f t="shared" si="73"/>
        <v>0</v>
      </c>
      <c r="J237" s="16"/>
      <c r="K237" s="16"/>
      <c r="L237" s="35">
        <f t="shared" si="74"/>
        <v>0</v>
      </c>
      <c r="M237" s="35">
        <f t="shared" si="69"/>
        <v>0</v>
      </c>
      <c r="N237" s="118"/>
    </row>
    <row r="238" spans="1:14" s="4" customFormat="1" ht="15" hidden="1" x14ac:dyDescent="0.25">
      <c r="A238" s="54"/>
      <c r="B238" s="16"/>
      <c r="C238" s="16"/>
      <c r="D238" s="16"/>
      <c r="E238" s="16"/>
      <c r="F238" s="16">
        <f t="shared" si="68"/>
        <v>0</v>
      </c>
      <c r="G238" s="16"/>
      <c r="H238" s="17"/>
      <c r="I238" s="17">
        <f t="shared" si="73"/>
        <v>0</v>
      </c>
      <c r="J238" s="16"/>
      <c r="K238" s="16"/>
      <c r="L238" s="35">
        <f t="shared" si="74"/>
        <v>0</v>
      </c>
      <c r="M238" s="35">
        <f t="shared" si="69"/>
        <v>0</v>
      </c>
      <c r="N238" s="118"/>
    </row>
    <row r="239" spans="1:14" s="4" customFormat="1" ht="15" hidden="1" x14ac:dyDescent="0.25">
      <c r="A239" s="54"/>
      <c r="B239" s="16"/>
      <c r="C239" s="16"/>
      <c r="D239" s="16"/>
      <c r="E239" s="16"/>
      <c r="F239" s="16">
        <f t="shared" si="68"/>
        <v>0</v>
      </c>
      <c r="G239" s="16"/>
      <c r="H239" s="17"/>
      <c r="I239" s="17">
        <f t="shared" si="73"/>
        <v>0</v>
      </c>
      <c r="J239" s="16"/>
      <c r="K239" s="16"/>
      <c r="L239" s="35">
        <f t="shared" si="74"/>
        <v>0</v>
      </c>
      <c r="M239" s="35">
        <f t="shared" si="69"/>
        <v>0</v>
      </c>
      <c r="N239" s="118"/>
    </row>
    <row r="240" spans="1:14" s="4" customFormat="1" ht="15" hidden="1" x14ac:dyDescent="0.25">
      <c r="A240" s="54"/>
      <c r="B240" s="16"/>
      <c r="C240" s="16"/>
      <c r="D240" s="16"/>
      <c r="E240" s="16"/>
      <c r="F240" s="16">
        <f t="shared" si="68"/>
        <v>0</v>
      </c>
      <c r="G240" s="16"/>
      <c r="H240" s="17"/>
      <c r="I240" s="17">
        <f t="shared" si="73"/>
        <v>0</v>
      </c>
      <c r="J240" s="16"/>
      <c r="K240" s="16"/>
      <c r="L240" s="35">
        <f t="shared" si="74"/>
        <v>0</v>
      </c>
      <c r="M240" s="35">
        <f t="shared" si="69"/>
        <v>0</v>
      </c>
      <c r="N240" s="118"/>
    </row>
    <row r="241" spans="1:14" s="4" customFormat="1" ht="15" hidden="1" x14ac:dyDescent="0.25">
      <c r="A241" s="54"/>
      <c r="B241" s="16"/>
      <c r="C241" s="16"/>
      <c r="D241" s="16"/>
      <c r="E241" s="16"/>
      <c r="F241" s="16">
        <f t="shared" si="68"/>
        <v>0</v>
      </c>
      <c r="G241" s="16"/>
      <c r="H241" s="17"/>
      <c r="I241" s="17">
        <f t="shared" si="73"/>
        <v>0</v>
      </c>
      <c r="J241" s="16"/>
      <c r="K241" s="16"/>
      <c r="L241" s="35">
        <f t="shared" si="74"/>
        <v>0</v>
      </c>
      <c r="M241" s="35">
        <f t="shared" si="69"/>
        <v>0</v>
      </c>
      <c r="N241" s="118"/>
    </row>
    <row r="242" spans="1:14" s="4" customFormat="1" ht="15" hidden="1" x14ac:dyDescent="0.25">
      <c r="A242" s="54"/>
      <c r="B242" s="16"/>
      <c r="C242" s="16"/>
      <c r="D242" s="16"/>
      <c r="E242" s="16"/>
      <c r="F242" s="16">
        <f t="shared" si="68"/>
        <v>0</v>
      </c>
      <c r="G242" s="16"/>
      <c r="H242" s="17"/>
      <c r="I242" s="17">
        <f t="shared" si="73"/>
        <v>0</v>
      </c>
      <c r="J242" s="16"/>
      <c r="K242" s="16"/>
      <c r="L242" s="35">
        <f t="shared" si="74"/>
        <v>0</v>
      </c>
      <c r="M242" s="35">
        <f t="shared" si="69"/>
        <v>0</v>
      </c>
      <c r="N242" s="118"/>
    </row>
    <row r="243" spans="1:14" s="4" customFormat="1" ht="15" hidden="1" customHeight="1" x14ac:dyDescent="0.25">
      <c r="A243" s="54"/>
      <c r="B243" s="16"/>
      <c r="C243" s="16"/>
      <c r="D243" s="16"/>
      <c r="E243" s="16"/>
      <c r="F243" s="16">
        <f t="shared" si="68"/>
        <v>0</v>
      </c>
      <c r="G243" s="16"/>
      <c r="H243" s="17"/>
      <c r="I243" s="17">
        <f t="shared" si="73"/>
        <v>0</v>
      </c>
      <c r="J243" s="16"/>
      <c r="K243" s="16"/>
      <c r="L243" s="35">
        <f t="shared" si="74"/>
        <v>0</v>
      </c>
      <c r="M243" s="35">
        <f t="shared" si="69"/>
        <v>0</v>
      </c>
      <c r="N243" s="118"/>
    </row>
    <row r="244" spans="1:14" s="4" customFormat="1" ht="15" hidden="1" x14ac:dyDescent="0.25">
      <c r="A244" s="54"/>
      <c r="B244" s="16"/>
      <c r="C244" s="16"/>
      <c r="D244" s="16"/>
      <c r="E244" s="16"/>
      <c r="F244" s="16">
        <f t="shared" si="68"/>
        <v>0</v>
      </c>
      <c r="G244" s="16"/>
      <c r="H244" s="17"/>
      <c r="I244" s="17">
        <f t="shared" si="73"/>
        <v>0</v>
      </c>
      <c r="J244" s="16"/>
      <c r="K244" s="16"/>
      <c r="L244" s="35">
        <f t="shared" si="74"/>
        <v>0</v>
      </c>
      <c r="M244" s="35">
        <f t="shared" si="69"/>
        <v>0</v>
      </c>
      <c r="N244" s="118"/>
    </row>
    <row r="245" spans="1:14" s="4" customFormat="1" ht="11.25" hidden="1" customHeight="1" x14ac:dyDescent="0.25">
      <c r="A245" s="54"/>
      <c r="B245" s="16"/>
      <c r="C245" s="16"/>
      <c r="D245" s="16"/>
      <c r="E245" s="16"/>
      <c r="F245" s="16">
        <f t="shared" si="68"/>
        <v>0</v>
      </c>
      <c r="G245" s="16"/>
      <c r="H245" s="17"/>
      <c r="I245" s="17">
        <f t="shared" si="73"/>
        <v>0</v>
      </c>
      <c r="J245" s="16"/>
      <c r="K245" s="16"/>
      <c r="L245" s="35">
        <f t="shared" si="74"/>
        <v>0</v>
      </c>
      <c r="M245" s="35">
        <f t="shared" si="69"/>
        <v>0</v>
      </c>
      <c r="N245" s="118"/>
    </row>
    <row r="246" spans="1:14" s="4" customFormat="1" ht="9.75" hidden="1" customHeight="1" x14ac:dyDescent="0.25">
      <c r="A246" s="54"/>
      <c r="B246" s="16"/>
      <c r="C246" s="16"/>
      <c r="D246" s="16"/>
      <c r="E246" s="16"/>
      <c r="F246" s="16">
        <f t="shared" si="68"/>
        <v>0</v>
      </c>
      <c r="G246" s="16"/>
      <c r="H246" s="17"/>
      <c r="I246" s="17">
        <f t="shared" si="73"/>
        <v>0</v>
      </c>
      <c r="J246" s="16"/>
      <c r="K246" s="16"/>
      <c r="L246" s="35">
        <f t="shared" si="74"/>
        <v>0</v>
      </c>
      <c r="M246" s="35">
        <f t="shared" si="69"/>
        <v>0</v>
      </c>
      <c r="N246" s="118"/>
    </row>
    <row r="247" spans="1:14" s="4" customFormat="1" ht="15" hidden="1" x14ac:dyDescent="0.25">
      <c r="A247" s="54"/>
      <c r="B247" s="16"/>
      <c r="C247" s="16"/>
      <c r="D247" s="16"/>
      <c r="E247" s="16"/>
      <c r="F247" s="16">
        <f t="shared" si="68"/>
        <v>0</v>
      </c>
      <c r="G247" s="16"/>
      <c r="H247" s="17"/>
      <c r="I247" s="17">
        <f t="shared" si="73"/>
        <v>0</v>
      </c>
      <c r="J247" s="16"/>
      <c r="K247" s="16"/>
      <c r="L247" s="35">
        <f t="shared" si="74"/>
        <v>0</v>
      </c>
      <c r="M247" s="35">
        <f t="shared" si="69"/>
        <v>0</v>
      </c>
      <c r="N247" s="118"/>
    </row>
    <row r="248" spans="1:14" s="4" customFormat="1" ht="15" hidden="1" x14ac:dyDescent="0.25">
      <c r="A248" s="54"/>
      <c r="B248" s="16"/>
      <c r="C248" s="16"/>
      <c r="D248" s="16"/>
      <c r="E248" s="16"/>
      <c r="F248" s="16">
        <f t="shared" si="68"/>
        <v>0</v>
      </c>
      <c r="G248" s="16"/>
      <c r="H248" s="17"/>
      <c r="I248" s="17">
        <f t="shared" si="73"/>
        <v>0</v>
      </c>
      <c r="J248" s="16"/>
      <c r="K248" s="16"/>
      <c r="L248" s="35">
        <f t="shared" si="74"/>
        <v>0</v>
      </c>
      <c r="M248" s="35">
        <f t="shared" si="69"/>
        <v>0</v>
      </c>
      <c r="N248" s="118"/>
    </row>
    <row r="249" spans="1:14" s="4" customFormat="1" ht="15" hidden="1" x14ac:dyDescent="0.25">
      <c r="A249" s="30"/>
      <c r="B249" s="16"/>
      <c r="C249" s="16"/>
      <c r="D249" s="16"/>
      <c r="E249" s="16"/>
      <c r="F249" s="16">
        <f t="shared" si="68"/>
        <v>0</v>
      </c>
      <c r="G249" s="16"/>
      <c r="H249" s="17"/>
      <c r="I249" s="17">
        <f t="shared" si="73"/>
        <v>0</v>
      </c>
      <c r="J249" s="16"/>
      <c r="K249" s="16"/>
      <c r="L249" s="35">
        <f t="shared" si="74"/>
        <v>0</v>
      </c>
      <c r="M249" s="35">
        <f t="shared" si="69"/>
        <v>0</v>
      </c>
      <c r="N249" s="118"/>
    </row>
    <row r="250" spans="1:14" s="4" customFormat="1" ht="15" hidden="1" x14ac:dyDescent="0.25">
      <c r="A250" s="30"/>
      <c r="B250" s="16"/>
      <c r="C250" s="16"/>
      <c r="D250" s="16"/>
      <c r="E250" s="16"/>
      <c r="F250" s="16">
        <f t="shared" si="68"/>
        <v>0</v>
      </c>
      <c r="G250" s="16"/>
      <c r="H250" s="17"/>
      <c r="I250" s="17">
        <f t="shared" si="73"/>
        <v>0</v>
      </c>
      <c r="J250" s="16"/>
      <c r="K250" s="16"/>
      <c r="L250" s="35">
        <f t="shared" si="74"/>
        <v>0</v>
      </c>
      <c r="M250" s="35">
        <f t="shared" si="69"/>
        <v>0</v>
      </c>
      <c r="N250" s="118"/>
    </row>
    <row r="251" spans="1:14" s="4" customFormat="1" ht="15" hidden="1" x14ac:dyDescent="0.25">
      <c r="A251" s="30"/>
      <c r="B251" s="16"/>
      <c r="C251" s="16"/>
      <c r="D251" s="16"/>
      <c r="E251" s="16"/>
      <c r="F251" s="16">
        <f t="shared" si="68"/>
        <v>0</v>
      </c>
      <c r="G251" s="16"/>
      <c r="H251" s="17"/>
      <c r="I251" s="17">
        <f t="shared" si="73"/>
        <v>0</v>
      </c>
      <c r="J251" s="16"/>
      <c r="K251" s="16"/>
      <c r="L251" s="35">
        <f t="shared" si="74"/>
        <v>0</v>
      </c>
      <c r="M251" s="35">
        <f t="shared" si="69"/>
        <v>0</v>
      </c>
      <c r="N251" s="118"/>
    </row>
    <row r="252" spans="1:14" s="4" customFormat="1" ht="15" hidden="1" x14ac:dyDescent="0.25">
      <c r="A252" s="30"/>
      <c r="B252" s="16"/>
      <c r="C252" s="16"/>
      <c r="D252" s="16"/>
      <c r="E252" s="16"/>
      <c r="F252" s="16">
        <f t="shared" si="68"/>
        <v>0</v>
      </c>
      <c r="G252" s="16"/>
      <c r="H252" s="17"/>
      <c r="I252" s="17">
        <f t="shared" si="73"/>
        <v>0</v>
      </c>
      <c r="J252" s="16"/>
      <c r="K252" s="16"/>
      <c r="L252" s="35">
        <f t="shared" si="74"/>
        <v>0</v>
      </c>
      <c r="M252" s="35">
        <f t="shared" si="69"/>
        <v>0</v>
      </c>
      <c r="N252" s="118"/>
    </row>
    <row r="253" spans="1:14" s="4" customFormat="1" ht="15" hidden="1" x14ac:dyDescent="0.25">
      <c r="A253" s="30"/>
      <c r="B253" s="16"/>
      <c r="C253" s="16"/>
      <c r="D253" s="16"/>
      <c r="E253" s="16"/>
      <c r="F253" s="16">
        <f t="shared" si="68"/>
        <v>0</v>
      </c>
      <c r="G253" s="16"/>
      <c r="H253" s="17"/>
      <c r="I253" s="17">
        <f t="shared" si="73"/>
        <v>0</v>
      </c>
      <c r="J253" s="16"/>
      <c r="K253" s="16"/>
      <c r="L253" s="35">
        <f t="shared" si="74"/>
        <v>0</v>
      </c>
      <c r="M253" s="35">
        <f t="shared" si="69"/>
        <v>0</v>
      </c>
      <c r="N253" s="118"/>
    </row>
    <row r="254" spans="1:14" s="4" customFormat="1" ht="15" hidden="1" x14ac:dyDescent="0.25">
      <c r="A254" s="30"/>
      <c r="B254" s="16"/>
      <c r="C254" s="16"/>
      <c r="D254" s="16"/>
      <c r="E254" s="16"/>
      <c r="F254" s="16">
        <f t="shared" si="68"/>
        <v>0</v>
      </c>
      <c r="G254" s="16"/>
      <c r="H254" s="17"/>
      <c r="I254" s="17">
        <f t="shared" si="73"/>
        <v>0</v>
      </c>
      <c r="J254" s="16"/>
      <c r="K254" s="16"/>
      <c r="L254" s="35">
        <f t="shared" si="74"/>
        <v>0</v>
      </c>
      <c r="M254" s="35">
        <f t="shared" si="69"/>
        <v>0</v>
      </c>
      <c r="N254" s="118"/>
    </row>
    <row r="255" spans="1:14" s="4" customFormat="1" ht="15" hidden="1" x14ac:dyDescent="0.25">
      <c r="A255" s="30"/>
      <c r="B255" s="16"/>
      <c r="C255" s="16"/>
      <c r="D255" s="16"/>
      <c r="E255" s="16"/>
      <c r="F255" s="16">
        <f t="shared" si="68"/>
        <v>0</v>
      </c>
      <c r="G255" s="16"/>
      <c r="H255" s="17"/>
      <c r="I255" s="17">
        <f t="shared" si="73"/>
        <v>0</v>
      </c>
      <c r="J255" s="16"/>
      <c r="K255" s="16"/>
      <c r="L255" s="35">
        <f t="shared" si="74"/>
        <v>0</v>
      </c>
      <c r="M255" s="35">
        <f t="shared" si="69"/>
        <v>0</v>
      </c>
      <c r="N255" s="118"/>
    </row>
    <row r="256" spans="1:14" s="4" customFormat="1" ht="25.5" x14ac:dyDescent="0.25">
      <c r="A256" s="33" t="s">
        <v>48</v>
      </c>
      <c r="B256" s="35"/>
      <c r="C256" s="35"/>
      <c r="D256" s="35"/>
      <c r="E256" s="35">
        <f t="shared" ref="E256:K256" si="77">SUM(E257:E271)</f>
        <v>0</v>
      </c>
      <c r="F256" s="35">
        <f t="shared" si="68"/>
        <v>0</v>
      </c>
      <c r="G256" s="35">
        <f t="shared" si="77"/>
        <v>0</v>
      </c>
      <c r="H256" s="35">
        <f t="shared" si="77"/>
        <v>0</v>
      </c>
      <c r="I256" s="35">
        <f t="shared" si="73"/>
        <v>0</v>
      </c>
      <c r="J256" s="35">
        <f t="shared" si="77"/>
        <v>0</v>
      </c>
      <c r="K256" s="35">
        <f t="shared" si="77"/>
        <v>0</v>
      </c>
      <c r="L256" s="35">
        <f t="shared" si="74"/>
        <v>0</v>
      </c>
      <c r="M256" s="35">
        <f t="shared" si="69"/>
        <v>0</v>
      </c>
      <c r="N256" s="121"/>
    </row>
    <row r="257" spans="1:14" s="4" customFormat="1" ht="15" x14ac:dyDescent="0.25">
      <c r="A257" s="54"/>
      <c r="B257" s="16"/>
      <c r="C257" s="16"/>
      <c r="D257" s="16"/>
      <c r="E257" s="16"/>
      <c r="F257" s="16">
        <f t="shared" si="68"/>
        <v>0</v>
      </c>
      <c r="G257" s="16"/>
      <c r="H257" s="17"/>
      <c r="I257" s="17">
        <f t="shared" si="73"/>
        <v>0</v>
      </c>
      <c r="J257" s="16"/>
      <c r="K257" s="16"/>
      <c r="L257" s="16">
        <f t="shared" si="74"/>
        <v>0</v>
      </c>
      <c r="M257" s="16">
        <f t="shared" si="69"/>
        <v>0</v>
      </c>
      <c r="N257" s="118"/>
    </row>
    <row r="258" spans="1:14" s="4" customFormat="1" ht="13.5" customHeight="1" x14ac:dyDescent="0.25">
      <c r="A258" s="54"/>
      <c r="B258" s="16"/>
      <c r="C258" s="16"/>
      <c r="D258" s="16"/>
      <c r="E258" s="16"/>
      <c r="F258" s="16">
        <f t="shared" si="68"/>
        <v>0</v>
      </c>
      <c r="G258" s="16"/>
      <c r="H258" s="17"/>
      <c r="I258" s="17">
        <f t="shared" si="73"/>
        <v>0</v>
      </c>
      <c r="J258" s="16"/>
      <c r="K258" s="16"/>
      <c r="L258" s="16">
        <f t="shared" si="74"/>
        <v>0</v>
      </c>
      <c r="M258" s="16">
        <f t="shared" si="69"/>
        <v>0</v>
      </c>
      <c r="N258" s="118"/>
    </row>
    <row r="259" spans="1:14" s="4" customFormat="1" ht="15" x14ac:dyDescent="0.25">
      <c r="A259" s="54"/>
      <c r="B259" s="16"/>
      <c r="C259" s="16"/>
      <c r="D259" s="16"/>
      <c r="E259" s="16"/>
      <c r="F259" s="16">
        <f t="shared" si="68"/>
        <v>0</v>
      </c>
      <c r="G259" s="16"/>
      <c r="H259" s="17"/>
      <c r="I259" s="17">
        <f t="shared" si="73"/>
        <v>0</v>
      </c>
      <c r="J259" s="16"/>
      <c r="K259" s="16"/>
      <c r="L259" s="16">
        <f t="shared" si="74"/>
        <v>0</v>
      </c>
      <c r="M259" s="16">
        <f t="shared" si="69"/>
        <v>0</v>
      </c>
      <c r="N259" s="118"/>
    </row>
    <row r="260" spans="1:14" s="4" customFormat="1" ht="15" x14ac:dyDescent="0.25">
      <c r="A260" s="54"/>
      <c r="B260" s="16"/>
      <c r="C260" s="16"/>
      <c r="D260" s="16"/>
      <c r="E260" s="16"/>
      <c r="F260" s="16">
        <f t="shared" ref="F260:F321" si="78">G260+H260</f>
        <v>0</v>
      </c>
      <c r="G260" s="16"/>
      <c r="H260" s="17"/>
      <c r="I260" s="17">
        <f t="shared" si="73"/>
        <v>0</v>
      </c>
      <c r="J260" s="16"/>
      <c r="K260" s="16"/>
      <c r="L260" s="16">
        <f t="shared" si="74"/>
        <v>0</v>
      </c>
      <c r="M260" s="16">
        <f t="shared" ref="M260:M321" si="79">D260+L260</f>
        <v>0</v>
      </c>
      <c r="N260" s="118"/>
    </row>
    <row r="261" spans="1:14" s="4" customFormat="1" ht="0.75" customHeight="1" x14ac:dyDescent="0.25">
      <c r="A261" s="54"/>
      <c r="B261" s="16"/>
      <c r="C261" s="16"/>
      <c r="D261" s="16"/>
      <c r="E261" s="16"/>
      <c r="F261" s="16">
        <f t="shared" si="78"/>
        <v>0</v>
      </c>
      <c r="G261" s="16"/>
      <c r="H261" s="17"/>
      <c r="I261" s="17">
        <f t="shared" si="73"/>
        <v>0</v>
      </c>
      <c r="J261" s="16"/>
      <c r="K261" s="16"/>
      <c r="L261" s="16">
        <f t="shared" si="74"/>
        <v>0</v>
      </c>
      <c r="M261" s="16">
        <f t="shared" si="79"/>
        <v>0</v>
      </c>
      <c r="N261" s="118"/>
    </row>
    <row r="262" spans="1:14" s="4" customFormat="1" ht="15" hidden="1" x14ac:dyDescent="0.25">
      <c r="A262" s="54"/>
      <c r="B262" s="16"/>
      <c r="C262" s="16"/>
      <c r="D262" s="16"/>
      <c r="E262" s="16"/>
      <c r="F262" s="16">
        <f t="shared" si="78"/>
        <v>0</v>
      </c>
      <c r="G262" s="16"/>
      <c r="H262" s="17"/>
      <c r="I262" s="17">
        <f t="shared" si="73"/>
        <v>0</v>
      </c>
      <c r="J262" s="16"/>
      <c r="K262" s="16"/>
      <c r="L262" s="16">
        <f t="shared" si="74"/>
        <v>0</v>
      </c>
      <c r="M262" s="16">
        <f t="shared" si="79"/>
        <v>0</v>
      </c>
      <c r="N262" s="118"/>
    </row>
    <row r="263" spans="1:14" s="4" customFormat="1" ht="13.5" hidden="1" customHeight="1" x14ac:dyDescent="0.25">
      <c r="A263" s="30"/>
      <c r="B263" s="16"/>
      <c r="C263" s="16"/>
      <c r="D263" s="16"/>
      <c r="E263" s="16"/>
      <c r="F263" s="16">
        <f t="shared" si="78"/>
        <v>0</v>
      </c>
      <c r="G263" s="16"/>
      <c r="H263" s="17"/>
      <c r="I263" s="17">
        <f t="shared" si="73"/>
        <v>0</v>
      </c>
      <c r="J263" s="16"/>
      <c r="K263" s="16"/>
      <c r="L263" s="16">
        <f t="shared" si="74"/>
        <v>0</v>
      </c>
      <c r="M263" s="16">
        <f t="shared" si="79"/>
        <v>0</v>
      </c>
      <c r="N263" s="118"/>
    </row>
    <row r="264" spans="1:14" s="4" customFormat="1" ht="15" hidden="1" x14ac:dyDescent="0.25">
      <c r="A264" s="30"/>
      <c r="B264" s="16"/>
      <c r="C264" s="16"/>
      <c r="D264" s="16"/>
      <c r="E264" s="16"/>
      <c r="F264" s="16">
        <f t="shared" si="78"/>
        <v>0</v>
      </c>
      <c r="G264" s="16"/>
      <c r="H264" s="17"/>
      <c r="I264" s="17">
        <f t="shared" si="73"/>
        <v>0</v>
      </c>
      <c r="J264" s="16"/>
      <c r="K264" s="16"/>
      <c r="L264" s="16">
        <f t="shared" si="74"/>
        <v>0</v>
      </c>
      <c r="M264" s="16">
        <f t="shared" si="79"/>
        <v>0</v>
      </c>
      <c r="N264" s="118"/>
    </row>
    <row r="265" spans="1:14" s="4" customFormat="1" ht="15" hidden="1" x14ac:dyDescent="0.25">
      <c r="A265" s="30"/>
      <c r="B265" s="16"/>
      <c r="C265" s="16"/>
      <c r="D265" s="16"/>
      <c r="E265" s="16"/>
      <c r="F265" s="16">
        <f t="shared" si="78"/>
        <v>0</v>
      </c>
      <c r="G265" s="16"/>
      <c r="H265" s="17"/>
      <c r="I265" s="17">
        <f t="shared" si="73"/>
        <v>0</v>
      </c>
      <c r="J265" s="16"/>
      <c r="K265" s="16"/>
      <c r="L265" s="16">
        <f t="shared" si="74"/>
        <v>0</v>
      </c>
      <c r="M265" s="16">
        <f t="shared" si="79"/>
        <v>0</v>
      </c>
      <c r="N265" s="118"/>
    </row>
    <row r="266" spans="1:14" s="4" customFormat="1" ht="15" hidden="1" x14ac:dyDescent="0.25">
      <c r="A266" s="30"/>
      <c r="B266" s="16"/>
      <c r="C266" s="16"/>
      <c r="D266" s="16"/>
      <c r="E266" s="16"/>
      <c r="F266" s="16">
        <f t="shared" si="78"/>
        <v>0</v>
      </c>
      <c r="G266" s="16"/>
      <c r="H266" s="17"/>
      <c r="I266" s="17">
        <f t="shared" si="73"/>
        <v>0</v>
      </c>
      <c r="J266" s="16"/>
      <c r="K266" s="16"/>
      <c r="L266" s="16">
        <f t="shared" si="74"/>
        <v>0</v>
      </c>
      <c r="M266" s="16">
        <f t="shared" si="79"/>
        <v>0</v>
      </c>
      <c r="N266" s="118"/>
    </row>
    <row r="267" spans="1:14" s="4" customFormat="1" ht="15" hidden="1" x14ac:dyDescent="0.25">
      <c r="A267" s="30"/>
      <c r="B267" s="16"/>
      <c r="C267" s="16"/>
      <c r="D267" s="16"/>
      <c r="E267" s="16"/>
      <c r="F267" s="16">
        <f t="shared" si="78"/>
        <v>0</v>
      </c>
      <c r="G267" s="16"/>
      <c r="H267" s="17"/>
      <c r="I267" s="17">
        <f t="shared" si="73"/>
        <v>0</v>
      </c>
      <c r="J267" s="16"/>
      <c r="K267" s="16"/>
      <c r="L267" s="16">
        <f t="shared" si="74"/>
        <v>0</v>
      </c>
      <c r="M267" s="16">
        <f t="shared" si="79"/>
        <v>0</v>
      </c>
      <c r="N267" s="118"/>
    </row>
    <row r="268" spans="1:14" s="4" customFormat="1" ht="15" hidden="1" x14ac:dyDescent="0.25">
      <c r="A268" s="30"/>
      <c r="B268" s="16"/>
      <c r="C268" s="16"/>
      <c r="D268" s="16"/>
      <c r="E268" s="16"/>
      <c r="F268" s="16">
        <f t="shared" si="78"/>
        <v>0</v>
      </c>
      <c r="G268" s="16"/>
      <c r="H268" s="17"/>
      <c r="I268" s="17">
        <f t="shared" si="73"/>
        <v>0</v>
      </c>
      <c r="J268" s="16"/>
      <c r="K268" s="16"/>
      <c r="L268" s="16">
        <f t="shared" si="74"/>
        <v>0</v>
      </c>
      <c r="M268" s="16">
        <f t="shared" si="79"/>
        <v>0</v>
      </c>
      <c r="N268" s="118"/>
    </row>
    <row r="269" spans="1:14" s="4" customFormat="1" ht="15" hidden="1" x14ac:dyDescent="0.25">
      <c r="A269" s="30"/>
      <c r="B269" s="16"/>
      <c r="C269" s="16"/>
      <c r="D269" s="16"/>
      <c r="E269" s="16"/>
      <c r="F269" s="16">
        <f t="shared" si="78"/>
        <v>0</v>
      </c>
      <c r="G269" s="16"/>
      <c r="H269" s="17"/>
      <c r="I269" s="17">
        <f t="shared" si="73"/>
        <v>0</v>
      </c>
      <c r="J269" s="16"/>
      <c r="K269" s="16"/>
      <c r="L269" s="16">
        <f t="shared" si="74"/>
        <v>0</v>
      </c>
      <c r="M269" s="16">
        <f t="shared" si="79"/>
        <v>0</v>
      </c>
      <c r="N269" s="118"/>
    </row>
    <row r="270" spans="1:14" s="4" customFormat="1" ht="15" hidden="1" x14ac:dyDescent="0.25">
      <c r="A270" s="30"/>
      <c r="B270" s="16"/>
      <c r="C270" s="16"/>
      <c r="D270" s="16"/>
      <c r="E270" s="16"/>
      <c r="F270" s="16">
        <f t="shared" si="78"/>
        <v>0</v>
      </c>
      <c r="G270" s="16"/>
      <c r="H270" s="17"/>
      <c r="I270" s="17">
        <f t="shared" si="73"/>
        <v>0</v>
      </c>
      <c r="J270" s="16"/>
      <c r="K270" s="16"/>
      <c r="L270" s="16">
        <f t="shared" si="74"/>
        <v>0</v>
      </c>
      <c r="M270" s="16">
        <f t="shared" si="79"/>
        <v>0</v>
      </c>
      <c r="N270" s="118"/>
    </row>
    <row r="271" spans="1:14" s="4" customFormat="1" ht="15" hidden="1" x14ac:dyDescent="0.25">
      <c r="A271" s="30"/>
      <c r="B271" s="16"/>
      <c r="C271" s="16"/>
      <c r="D271" s="16"/>
      <c r="E271" s="16"/>
      <c r="F271" s="16">
        <f t="shared" si="78"/>
        <v>0</v>
      </c>
      <c r="G271" s="16"/>
      <c r="H271" s="17"/>
      <c r="I271" s="17">
        <f t="shared" si="73"/>
        <v>0</v>
      </c>
      <c r="J271" s="16"/>
      <c r="K271" s="16"/>
      <c r="L271" s="16">
        <f t="shared" si="74"/>
        <v>0</v>
      </c>
      <c r="M271" s="16">
        <f t="shared" si="79"/>
        <v>0</v>
      </c>
      <c r="N271" s="118"/>
    </row>
    <row r="272" spans="1:14" s="4" customFormat="1" ht="15" hidden="1" x14ac:dyDescent="0.25">
      <c r="A272" s="30"/>
      <c r="B272" s="16"/>
      <c r="C272" s="16"/>
      <c r="D272" s="16"/>
      <c r="E272" s="16"/>
      <c r="F272" s="16">
        <f t="shared" si="78"/>
        <v>0</v>
      </c>
      <c r="G272" s="16"/>
      <c r="H272" s="17"/>
      <c r="I272" s="17">
        <f t="shared" si="73"/>
        <v>0</v>
      </c>
      <c r="J272" s="16"/>
      <c r="K272" s="16"/>
      <c r="L272" s="16">
        <f t="shared" si="74"/>
        <v>0</v>
      </c>
      <c r="M272" s="16">
        <f t="shared" si="79"/>
        <v>0</v>
      </c>
      <c r="N272" s="118"/>
    </row>
    <row r="273" spans="1:14" s="4" customFormat="1" ht="15" hidden="1" x14ac:dyDescent="0.25">
      <c r="A273" s="30"/>
      <c r="B273" s="16"/>
      <c r="C273" s="16"/>
      <c r="D273" s="16"/>
      <c r="E273" s="16"/>
      <c r="F273" s="16">
        <f t="shared" si="78"/>
        <v>0</v>
      </c>
      <c r="G273" s="16"/>
      <c r="H273" s="17"/>
      <c r="I273" s="17">
        <f t="shared" si="73"/>
        <v>0</v>
      </c>
      <c r="J273" s="16"/>
      <c r="K273" s="16"/>
      <c r="L273" s="16">
        <f t="shared" si="74"/>
        <v>0</v>
      </c>
      <c r="M273" s="16">
        <f t="shared" si="79"/>
        <v>0</v>
      </c>
      <c r="N273" s="118"/>
    </row>
    <row r="274" spans="1:14" s="4" customFormat="1" ht="15" hidden="1" x14ac:dyDescent="0.25">
      <c r="A274" s="30"/>
      <c r="B274" s="16"/>
      <c r="C274" s="16"/>
      <c r="D274" s="16"/>
      <c r="E274" s="16"/>
      <c r="F274" s="16">
        <f t="shared" si="78"/>
        <v>0</v>
      </c>
      <c r="G274" s="16"/>
      <c r="H274" s="17"/>
      <c r="I274" s="17">
        <f t="shared" si="73"/>
        <v>0</v>
      </c>
      <c r="J274" s="16"/>
      <c r="K274" s="16"/>
      <c r="L274" s="16">
        <f t="shared" si="74"/>
        <v>0</v>
      </c>
      <c r="M274" s="16">
        <f t="shared" si="79"/>
        <v>0</v>
      </c>
      <c r="N274" s="118"/>
    </row>
    <row r="275" spans="1:14" s="4" customFormat="1" ht="38.25" x14ac:dyDescent="0.25">
      <c r="A275" s="30" t="s">
        <v>111</v>
      </c>
      <c r="B275" s="16"/>
      <c r="C275" s="16"/>
      <c r="D275" s="16"/>
      <c r="E275" s="16"/>
      <c r="F275" s="16">
        <f t="shared" si="78"/>
        <v>0</v>
      </c>
      <c r="G275" s="16"/>
      <c r="H275" s="17"/>
      <c r="I275" s="17">
        <f t="shared" si="73"/>
        <v>0</v>
      </c>
      <c r="J275" s="16"/>
      <c r="K275" s="16"/>
      <c r="L275" s="16">
        <f t="shared" si="74"/>
        <v>0</v>
      </c>
      <c r="M275" s="16">
        <f t="shared" si="79"/>
        <v>0</v>
      </c>
      <c r="N275" s="118"/>
    </row>
    <row r="276" spans="1:14" s="4" customFormat="1" ht="25.5" x14ac:dyDescent="0.25">
      <c r="A276" s="33" t="s">
        <v>48</v>
      </c>
      <c r="B276" s="16"/>
      <c r="C276" s="16"/>
      <c r="D276" s="16"/>
      <c r="E276" s="16"/>
      <c r="F276" s="16">
        <f t="shared" si="78"/>
        <v>0</v>
      </c>
      <c r="G276" s="16"/>
      <c r="H276" s="17"/>
      <c r="I276" s="17">
        <f t="shared" si="73"/>
        <v>0</v>
      </c>
      <c r="J276" s="16"/>
      <c r="K276" s="16"/>
      <c r="L276" s="16">
        <f t="shared" si="74"/>
        <v>0</v>
      </c>
      <c r="M276" s="16">
        <f t="shared" si="79"/>
        <v>0</v>
      </c>
      <c r="N276" s="118"/>
    </row>
    <row r="277" spans="1:14" s="4" customFormat="1" ht="51" x14ac:dyDescent="0.25">
      <c r="A277" s="30" t="s">
        <v>112</v>
      </c>
      <c r="B277" s="16"/>
      <c r="C277" s="16"/>
      <c r="D277" s="16"/>
      <c r="E277" s="16"/>
      <c r="F277" s="16">
        <f t="shared" si="78"/>
        <v>0</v>
      </c>
      <c r="G277" s="16"/>
      <c r="H277" s="17"/>
      <c r="I277" s="17">
        <f t="shared" si="73"/>
        <v>0</v>
      </c>
      <c r="J277" s="16"/>
      <c r="K277" s="16"/>
      <c r="L277" s="16">
        <f t="shared" si="74"/>
        <v>0</v>
      </c>
      <c r="M277" s="16">
        <f t="shared" si="79"/>
        <v>0</v>
      </c>
      <c r="N277" s="118"/>
    </row>
    <row r="278" spans="1:14" s="4" customFormat="1" ht="25.5" x14ac:dyDescent="0.25">
      <c r="A278" s="33" t="s">
        <v>48</v>
      </c>
      <c r="B278" s="16"/>
      <c r="C278" s="16"/>
      <c r="D278" s="16"/>
      <c r="E278" s="16"/>
      <c r="F278" s="16">
        <f t="shared" si="78"/>
        <v>0</v>
      </c>
      <c r="G278" s="16"/>
      <c r="H278" s="17"/>
      <c r="I278" s="17">
        <f t="shared" si="73"/>
        <v>0</v>
      </c>
      <c r="J278" s="16"/>
      <c r="K278" s="16"/>
      <c r="L278" s="16">
        <f t="shared" si="74"/>
        <v>0</v>
      </c>
      <c r="M278" s="16">
        <f t="shared" si="79"/>
        <v>0</v>
      </c>
      <c r="N278" s="118"/>
    </row>
    <row r="279" spans="1:14" s="4" customFormat="1" ht="63.75" customHeight="1" x14ac:dyDescent="0.25">
      <c r="A279" s="30" t="s">
        <v>113</v>
      </c>
      <c r="B279" s="16"/>
      <c r="C279" s="16"/>
      <c r="D279" s="16"/>
      <c r="E279" s="16"/>
      <c r="F279" s="16">
        <f t="shared" si="78"/>
        <v>0</v>
      </c>
      <c r="G279" s="16"/>
      <c r="H279" s="17"/>
      <c r="I279" s="17">
        <f t="shared" si="73"/>
        <v>0</v>
      </c>
      <c r="J279" s="16"/>
      <c r="K279" s="16"/>
      <c r="L279" s="16">
        <f t="shared" si="74"/>
        <v>0</v>
      </c>
      <c r="M279" s="16">
        <f t="shared" si="79"/>
        <v>0</v>
      </c>
      <c r="N279" s="118"/>
    </row>
    <row r="280" spans="1:14" s="4" customFormat="1" ht="25.5" x14ac:dyDescent="0.25">
      <c r="A280" s="33" t="s">
        <v>48</v>
      </c>
      <c r="B280" s="16"/>
      <c r="C280" s="16"/>
      <c r="D280" s="16"/>
      <c r="E280" s="16"/>
      <c r="F280" s="16">
        <f t="shared" si="78"/>
        <v>0</v>
      </c>
      <c r="G280" s="16"/>
      <c r="H280" s="17"/>
      <c r="I280" s="17">
        <f t="shared" si="73"/>
        <v>0</v>
      </c>
      <c r="J280" s="16"/>
      <c r="K280" s="16"/>
      <c r="L280" s="16">
        <f t="shared" si="74"/>
        <v>0</v>
      </c>
      <c r="M280" s="16">
        <f t="shared" si="79"/>
        <v>0</v>
      </c>
      <c r="N280" s="118"/>
    </row>
    <row r="281" spans="1:14" ht="25.5" x14ac:dyDescent="0.25">
      <c r="A281" s="30" t="s">
        <v>114</v>
      </c>
      <c r="B281" s="34">
        <v>331400</v>
      </c>
      <c r="C281" s="34">
        <f>C282</f>
        <v>338000</v>
      </c>
      <c r="D281" s="34">
        <f>D282</f>
        <v>338000</v>
      </c>
      <c r="E281" s="34">
        <v>197169</v>
      </c>
      <c r="F281" s="34">
        <f t="shared" si="78"/>
        <v>0</v>
      </c>
      <c r="G281" s="34"/>
      <c r="H281" s="17"/>
      <c r="I281" s="17">
        <f t="shared" si="73"/>
        <v>0</v>
      </c>
      <c r="J281" s="34"/>
      <c r="K281" s="34"/>
      <c r="L281" s="34">
        <f t="shared" si="74"/>
        <v>0</v>
      </c>
      <c r="M281" s="34">
        <f t="shared" si="79"/>
        <v>338000</v>
      </c>
      <c r="N281" s="118"/>
    </row>
    <row r="282" spans="1:14" ht="25.5" x14ac:dyDescent="0.25">
      <c r="A282" s="33" t="s">
        <v>48</v>
      </c>
      <c r="B282" s="34">
        <v>331400</v>
      </c>
      <c r="C282" s="34">
        <v>338000</v>
      </c>
      <c r="D282" s="34">
        <v>338000</v>
      </c>
      <c r="E282" s="20">
        <v>197169</v>
      </c>
      <c r="F282" s="34">
        <f t="shared" si="78"/>
        <v>0</v>
      </c>
      <c r="G282" s="34"/>
      <c r="H282" s="17"/>
      <c r="I282" s="17">
        <f t="shared" si="73"/>
        <v>0</v>
      </c>
      <c r="J282" s="34"/>
      <c r="K282" s="34"/>
      <c r="L282" s="34">
        <f t="shared" si="74"/>
        <v>0</v>
      </c>
      <c r="M282" s="34">
        <f t="shared" si="79"/>
        <v>338000</v>
      </c>
      <c r="N282" s="118"/>
    </row>
    <row r="283" spans="1:14" s="40" customFormat="1" ht="33" customHeight="1" x14ac:dyDescent="0.25">
      <c r="A283" s="30" t="s">
        <v>115</v>
      </c>
      <c r="B283" s="16">
        <v>6425320.3700000001</v>
      </c>
      <c r="C283" s="16">
        <v>0</v>
      </c>
      <c r="D283" s="16">
        <v>0</v>
      </c>
      <c r="E283" s="16"/>
      <c r="F283" s="16">
        <f t="shared" si="78"/>
        <v>0</v>
      </c>
      <c r="G283" s="16">
        <v>0</v>
      </c>
      <c r="H283" s="17">
        <v>0</v>
      </c>
      <c r="I283" s="17">
        <f t="shared" si="73"/>
        <v>0</v>
      </c>
      <c r="J283" s="16"/>
      <c r="K283" s="16"/>
      <c r="L283" s="16">
        <f t="shared" si="74"/>
        <v>0</v>
      </c>
      <c r="M283" s="16">
        <f t="shared" si="79"/>
        <v>0</v>
      </c>
      <c r="N283" s="188"/>
    </row>
    <row r="284" spans="1:14" s="40" customFormat="1" ht="25.5" x14ac:dyDescent="0.25">
      <c r="A284" s="33" t="s">
        <v>48</v>
      </c>
      <c r="B284" s="16"/>
      <c r="C284" s="16"/>
      <c r="D284" s="16"/>
      <c r="E284" s="16"/>
      <c r="F284" s="16">
        <f t="shared" si="78"/>
        <v>0</v>
      </c>
      <c r="G284" s="16"/>
      <c r="H284" s="17"/>
      <c r="I284" s="17">
        <f t="shared" si="73"/>
        <v>0</v>
      </c>
      <c r="J284" s="16"/>
      <c r="K284" s="16"/>
      <c r="L284" s="16">
        <f t="shared" si="74"/>
        <v>0</v>
      </c>
      <c r="M284" s="16">
        <f t="shared" si="79"/>
        <v>0</v>
      </c>
      <c r="N284" s="118"/>
    </row>
    <row r="285" spans="1:14" s="40" customFormat="1" ht="63.75" x14ac:dyDescent="0.25">
      <c r="A285" s="30" t="s">
        <v>116</v>
      </c>
      <c r="B285" s="16"/>
      <c r="C285" s="16"/>
      <c r="D285" s="16"/>
      <c r="E285" s="16"/>
      <c r="F285" s="16">
        <f t="shared" si="78"/>
        <v>0</v>
      </c>
      <c r="G285" s="16"/>
      <c r="H285" s="17"/>
      <c r="I285" s="17">
        <f t="shared" si="73"/>
        <v>0</v>
      </c>
      <c r="J285" s="16"/>
      <c r="K285" s="16"/>
      <c r="L285" s="16">
        <f t="shared" si="74"/>
        <v>0</v>
      </c>
      <c r="M285" s="16">
        <f t="shared" si="79"/>
        <v>0</v>
      </c>
      <c r="N285" s="118"/>
    </row>
    <row r="286" spans="1:14" s="40" customFormat="1" ht="51" x14ac:dyDescent="0.25">
      <c r="A286" s="30" t="s">
        <v>117</v>
      </c>
      <c r="B286" s="16"/>
      <c r="C286" s="16"/>
      <c r="D286" s="16"/>
      <c r="E286" s="16"/>
      <c r="F286" s="16">
        <f t="shared" si="78"/>
        <v>0</v>
      </c>
      <c r="G286" s="16"/>
      <c r="H286" s="17"/>
      <c r="I286" s="17">
        <f t="shared" ref="I286:I346" si="80">J286+K286</f>
        <v>0</v>
      </c>
      <c r="J286" s="16"/>
      <c r="K286" s="16"/>
      <c r="L286" s="16">
        <f t="shared" ref="L286:L346" si="81">I286+F286</f>
        <v>0</v>
      </c>
      <c r="M286" s="16">
        <f t="shared" si="79"/>
        <v>0</v>
      </c>
      <c r="N286" s="118"/>
    </row>
    <row r="287" spans="1:14" s="40" customFormat="1" ht="87.75" customHeight="1" x14ac:dyDescent="0.25">
      <c r="A287" s="30" t="s">
        <v>118</v>
      </c>
      <c r="B287" s="34">
        <v>862317</v>
      </c>
      <c r="C287" s="34">
        <f>C288</f>
        <v>0</v>
      </c>
      <c r="D287" s="34">
        <f>D288</f>
        <v>0</v>
      </c>
      <c r="E287" s="34">
        <f>E288</f>
        <v>0</v>
      </c>
      <c r="F287" s="34">
        <f t="shared" si="78"/>
        <v>0</v>
      </c>
      <c r="G287" s="34"/>
      <c r="H287" s="17"/>
      <c r="I287" s="17">
        <f t="shared" si="80"/>
        <v>0</v>
      </c>
      <c r="J287" s="34"/>
      <c r="K287" s="34"/>
      <c r="L287" s="34">
        <f t="shared" si="81"/>
        <v>0</v>
      </c>
      <c r="M287" s="34">
        <f t="shared" si="79"/>
        <v>0</v>
      </c>
      <c r="N287" s="175"/>
    </row>
    <row r="288" spans="1:14" s="40" customFormat="1" ht="91.5" customHeight="1" x14ac:dyDescent="0.25">
      <c r="A288" s="33" t="s">
        <v>48</v>
      </c>
      <c r="B288" s="34">
        <v>862317</v>
      </c>
      <c r="C288" s="34">
        <v>0</v>
      </c>
      <c r="D288" s="34">
        <v>0</v>
      </c>
      <c r="E288" s="34"/>
      <c r="F288" s="34">
        <f t="shared" si="78"/>
        <v>0</v>
      </c>
      <c r="G288" s="34"/>
      <c r="H288" s="17"/>
      <c r="I288" s="17">
        <f t="shared" si="80"/>
        <v>0</v>
      </c>
      <c r="J288" s="34"/>
      <c r="K288" s="34"/>
      <c r="L288" s="34">
        <f t="shared" si="81"/>
        <v>0</v>
      </c>
      <c r="M288" s="34">
        <f t="shared" si="79"/>
        <v>0</v>
      </c>
      <c r="N288" s="175"/>
    </row>
    <row r="289" spans="1:501" s="41" customFormat="1" ht="96.75" customHeight="1" x14ac:dyDescent="0.25">
      <c r="A289" s="30" t="s">
        <v>119</v>
      </c>
      <c r="B289" s="34"/>
      <c r="C289" s="34">
        <v>4800000</v>
      </c>
      <c r="D289" s="34">
        <v>5664100</v>
      </c>
      <c r="E289" s="34">
        <v>4900187</v>
      </c>
      <c r="F289" s="34">
        <f t="shared" si="78"/>
        <v>1000000</v>
      </c>
      <c r="G289" s="34"/>
      <c r="H289" s="17">
        <v>1000000</v>
      </c>
      <c r="I289" s="17">
        <f t="shared" si="80"/>
        <v>0</v>
      </c>
      <c r="J289" s="34"/>
      <c r="K289" s="34"/>
      <c r="L289" s="34">
        <f t="shared" si="81"/>
        <v>1000000</v>
      </c>
      <c r="M289" s="34">
        <f t="shared" si="79"/>
        <v>6664100</v>
      </c>
      <c r="N289" s="187" t="s">
        <v>285</v>
      </c>
      <c r="O289" s="40"/>
      <c r="P289" s="40"/>
      <c r="Q289" s="40"/>
      <c r="R289" s="40"/>
      <c r="S289" s="40"/>
      <c r="T289" s="40"/>
      <c r="U289" s="40"/>
      <c r="V289" s="40"/>
      <c r="W289" s="40"/>
      <c r="X289" s="40"/>
      <c r="Y289" s="40"/>
      <c r="Z289" s="40"/>
      <c r="AA289" s="40"/>
      <c r="AB289" s="40"/>
      <c r="AC289" s="40"/>
      <c r="AD289" s="40"/>
      <c r="AE289" s="40"/>
      <c r="AF289" s="40"/>
      <c r="AG289" s="40"/>
      <c r="AH289" s="40"/>
      <c r="AI289" s="40"/>
      <c r="AJ289" s="40"/>
      <c r="AK289" s="40"/>
      <c r="AL289" s="40"/>
      <c r="AM289" s="40"/>
      <c r="AN289" s="40"/>
      <c r="AO289" s="40"/>
      <c r="AP289" s="40"/>
      <c r="AQ289" s="40"/>
      <c r="AR289" s="40"/>
      <c r="AS289" s="40"/>
      <c r="AT289" s="40"/>
      <c r="AU289" s="40"/>
      <c r="AV289" s="40"/>
      <c r="AW289" s="40"/>
      <c r="AX289" s="40"/>
      <c r="AY289" s="40"/>
      <c r="AZ289" s="40"/>
      <c r="BA289" s="40"/>
      <c r="BB289" s="40"/>
      <c r="BC289" s="40"/>
      <c r="BD289" s="40"/>
      <c r="BE289" s="40"/>
      <c r="BF289" s="40"/>
      <c r="BG289" s="40"/>
      <c r="BH289" s="40"/>
      <c r="BI289" s="40"/>
      <c r="BJ289" s="40"/>
      <c r="BK289" s="40"/>
      <c r="BL289" s="40"/>
      <c r="BM289" s="40"/>
      <c r="BN289" s="40"/>
      <c r="BO289" s="40"/>
      <c r="BP289" s="40"/>
      <c r="BQ289" s="40"/>
      <c r="BR289" s="40"/>
      <c r="BS289" s="40"/>
      <c r="BT289" s="40"/>
      <c r="BU289" s="40"/>
      <c r="BV289" s="40"/>
      <c r="BW289" s="40"/>
      <c r="BX289" s="40"/>
      <c r="BY289" s="40"/>
      <c r="BZ289" s="40"/>
      <c r="CA289" s="40"/>
      <c r="CB289" s="40"/>
      <c r="CC289" s="40"/>
      <c r="CD289" s="40"/>
      <c r="CE289" s="40"/>
      <c r="CF289" s="40"/>
      <c r="CG289" s="40"/>
      <c r="CH289" s="40"/>
      <c r="CI289" s="40"/>
      <c r="CJ289" s="40"/>
      <c r="CK289" s="40"/>
      <c r="CL289" s="40"/>
      <c r="CM289" s="40"/>
      <c r="CN289" s="40"/>
      <c r="CO289" s="40"/>
      <c r="CP289" s="40"/>
      <c r="CQ289" s="40"/>
      <c r="CR289" s="40"/>
      <c r="CS289" s="40"/>
      <c r="CT289" s="40"/>
      <c r="CU289" s="40"/>
      <c r="CV289" s="40"/>
      <c r="CW289" s="40"/>
      <c r="CX289" s="40"/>
      <c r="CY289" s="40"/>
      <c r="CZ289" s="40"/>
      <c r="DA289" s="40"/>
      <c r="DB289" s="40"/>
      <c r="DC289" s="40"/>
      <c r="DD289" s="40"/>
      <c r="DE289" s="40"/>
      <c r="DF289" s="40"/>
      <c r="DG289" s="40"/>
      <c r="DH289" s="40"/>
      <c r="DI289" s="40"/>
      <c r="DJ289" s="40"/>
      <c r="DK289" s="40"/>
      <c r="DL289" s="40"/>
      <c r="DM289" s="40"/>
      <c r="DN289" s="40"/>
      <c r="DO289" s="40"/>
      <c r="DP289" s="40"/>
      <c r="DQ289" s="40"/>
      <c r="DR289" s="40"/>
      <c r="DS289" s="40"/>
      <c r="DT289" s="40"/>
      <c r="DU289" s="40"/>
      <c r="DV289" s="40"/>
      <c r="DW289" s="40"/>
      <c r="DX289" s="40"/>
      <c r="DY289" s="40"/>
      <c r="DZ289" s="40"/>
      <c r="EA289" s="40"/>
      <c r="EB289" s="40"/>
      <c r="EC289" s="40"/>
      <c r="ED289" s="40"/>
      <c r="EE289" s="40"/>
      <c r="EF289" s="40"/>
      <c r="EG289" s="40"/>
      <c r="EH289" s="40"/>
      <c r="EI289" s="40"/>
      <c r="EJ289" s="40"/>
      <c r="EK289" s="40"/>
      <c r="EL289" s="40"/>
      <c r="EM289" s="40"/>
      <c r="EN289" s="40"/>
      <c r="EO289" s="40"/>
      <c r="EP289" s="40"/>
      <c r="EQ289" s="40"/>
      <c r="ER289" s="40"/>
      <c r="ES289" s="40"/>
      <c r="ET289" s="40"/>
      <c r="EU289" s="40"/>
      <c r="EV289" s="40"/>
      <c r="EW289" s="40"/>
      <c r="EX289" s="40"/>
      <c r="EY289" s="40"/>
      <c r="EZ289" s="40"/>
      <c r="FA289" s="40"/>
      <c r="FB289" s="40"/>
      <c r="FC289" s="40"/>
      <c r="FD289" s="40"/>
      <c r="FE289" s="40"/>
      <c r="FF289" s="40"/>
      <c r="FG289" s="40"/>
      <c r="FH289" s="40"/>
      <c r="FI289" s="40"/>
      <c r="FJ289" s="40"/>
      <c r="FK289" s="40"/>
      <c r="FL289" s="40"/>
      <c r="FM289" s="40"/>
      <c r="FN289" s="40"/>
      <c r="FO289" s="40"/>
      <c r="FP289" s="40"/>
      <c r="FQ289" s="40"/>
      <c r="FR289" s="40"/>
      <c r="FS289" s="40"/>
      <c r="FT289" s="40"/>
      <c r="FU289" s="40"/>
      <c r="FV289" s="40"/>
      <c r="FW289" s="40"/>
      <c r="FX289" s="40"/>
      <c r="FY289" s="40"/>
      <c r="FZ289" s="40"/>
      <c r="GA289" s="40"/>
      <c r="GB289" s="40"/>
      <c r="GC289" s="40"/>
      <c r="GD289" s="40"/>
      <c r="GE289" s="40"/>
      <c r="GF289" s="40"/>
      <c r="GG289" s="40"/>
      <c r="GH289" s="40"/>
      <c r="GI289" s="40"/>
      <c r="GJ289" s="40"/>
      <c r="GK289" s="40"/>
      <c r="GL289" s="40"/>
      <c r="GM289" s="40"/>
      <c r="GN289" s="40"/>
      <c r="GO289" s="40"/>
      <c r="GP289" s="40"/>
      <c r="GQ289" s="40"/>
      <c r="GR289" s="40"/>
      <c r="GS289" s="40"/>
      <c r="GT289" s="40"/>
      <c r="GU289" s="40"/>
      <c r="GV289" s="40"/>
      <c r="GW289" s="40"/>
      <c r="GX289" s="40"/>
      <c r="GY289" s="40"/>
      <c r="GZ289" s="40"/>
      <c r="HA289" s="40"/>
      <c r="HB289" s="40"/>
      <c r="HC289" s="40"/>
      <c r="HD289" s="40"/>
      <c r="HE289" s="40"/>
      <c r="HF289" s="40"/>
      <c r="HG289" s="40"/>
      <c r="HH289" s="40"/>
      <c r="HI289" s="40"/>
      <c r="HJ289" s="40"/>
      <c r="HK289" s="40"/>
      <c r="HL289" s="40"/>
      <c r="HM289" s="40"/>
      <c r="HN289" s="40"/>
      <c r="HO289" s="40"/>
      <c r="HP289" s="40"/>
      <c r="HQ289" s="40"/>
      <c r="HR289" s="40"/>
      <c r="HS289" s="40"/>
      <c r="HT289" s="40"/>
      <c r="HU289" s="40"/>
      <c r="HV289" s="40"/>
      <c r="HW289" s="40"/>
      <c r="HX289" s="40"/>
      <c r="HY289" s="40"/>
      <c r="HZ289" s="40"/>
      <c r="IA289" s="40"/>
      <c r="IB289" s="40"/>
      <c r="IC289" s="40"/>
      <c r="ID289" s="40"/>
      <c r="IE289" s="40"/>
      <c r="IF289" s="40"/>
      <c r="IG289" s="40"/>
      <c r="IH289" s="40"/>
      <c r="II289" s="40"/>
      <c r="IJ289" s="40"/>
      <c r="IK289" s="40"/>
      <c r="IL289" s="40"/>
      <c r="IM289" s="40"/>
      <c r="IN289" s="40"/>
      <c r="IO289" s="40"/>
      <c r="IP289" s="40"/>
      <c r="IQ289" s="40"/>
      <c r="IR289" s="40"/>
      <c r="IS289" s="40"/>
      <c r="IT289" s="40"/>
      <c r="IU289" s="40"/>
      <c r="IV289" s="40"/>
      <c r="IW289" s="40"/>
      <c r="IX289" s="40"/>
      <c r="IY289" s="40"/>
      <c r="IZ289" s="40"/>
      <c r="JA289" s="40"/>
      <c r="JB289" s="40"/>
      <c r="JC289" s="40"/>
      <c r="JD289" s="40"/>
      <c r="JE289" s="40"/>
      <c r="JF289" s="40"/>
      <c r="JG289" s="40"/>
      <c r="JH289" s="40"/>
      <c r="JI289" s="40"/>
      <c r="JJ289" s="40"/>
      <c r="JK289" s="40"/>
      <c r="JL289" s="40"/>
      <c r="JM289" s="40"/>
      <c r="JN289" s="40"/>
      <c r="JO289" s="40"/>
      <c r="JP289" s="40"/>
      <c r="JQ289" s="40"/>
      <c r="JR289" s="40"/>
      <c r="JS289" s="40"/>
      <c r="JT289" s="40"/>
      <c r="JU289" s="40"/>
      <c r="JV289" s="40"/>
      <c r="JW289" s="40"/>
      <c r="JX289" s="40"/>
      <c r="JY289" s="40"/>
      <c r="JZ289" s="40"/>
      <c r="KA289" s="40"/>
      <c r="KB289" s="40"/>
      <c r="KC289" s="40"/>
      <c r="KD289" s="40"/>
      <c r="KE289" s="40"/>
      <c r="KF289" s="40"/>
      <c r="KG289" s="40"/>
      <c r="KH289" s="40"/>
      <c r="KI289" s="40"/>
      <c r="KJ289" s="40"/>
      <c r="KK289" s="40"/>
      <c r="KL289" s="40"/>
      <c r="KM289" s="40"/>
      <c r="KN289" s="40"/>
      <c r="KO289" s="40"/>
      <c r="KP289" s="40"/>
      <c r="KQ289" s="40"/>
      <c r="KR289" s="40"/>
      <c r="KS289" s="40"/>
      <c r="KT289" s="40"/>
      <c r="KU289" s="40"/>
      <c r="KV289" s="40"/>
      <c r="KW289" s="40"/>
      <c r="KX289" s="40"/>
      <c r="KY289" s="40"/>
      <c r="KZ289" s="40"/>
      <c r="LA289" s="40"/>
      <c r="LB289" s="40"/>
      <c r="LC289" s="40"/>
      <c r="LD289" s="40"/>
      <c r="LE289" s="40"/>
      <c r="LF289" s="40"/>
      <c r="LG289" s="40"/>
      <c r="LH289" s="40"/>
      <c r="LI289" s="40"/>
      <c r="LJ289" s="40"/>
      <c r="LK289" s="40"/>
      <c r="LL289" s="40"/>
      <c r="LM289" s="40"/>
      <c r="LN289" s="40"/>
      <c r="LO289" s="40"/>
      <c r="LP289" s="40"/>
      <c r="LQ289" s="40"/>
      <c r="LR289" s="40"/>
      <c r="LS289" s="40"/>
      <c r="LT289" s="40"/>
      <c r="LU289" s="40"/>
      <c r="LV289" s="40"/>
      <c r="LW289" s="40"/>
      <c r="LX289" s="40"/>
      <c r="LY289" s="40"/>
      <c r="LZ289" s="40"/>
      <c r="MA289" s="40"/>
      <c r="MB289" s="40"/>
      <c r="MC289" s="40"/>
      <c r="MD289" s="40"/>
      <c r="ME289" s="40"/>
      <c r="MF289" s="40"/>
      <c r="MG289" s="40"/>
      <c r="MH289" s="40"/>
      <c r="MI289" s="40"/>
      <c r="MJ289" s="40"/>
      <c r="MK289" s="40"/>
      <c r="ML289" s="40"/>
      <c r="MM289" s="40"/>
      <c r="MN289" s="40"/>
      <c r="MO289" s="40"/>
      <c r="MP289" s="40"/>
      <c r="MQ289" s="40"/>
      <c r="MR289" s="40"/>
      <c r="MS289" s="40"/>
      <c r="MT289" s="40"/>
      <c r="MU289" s="40"/>
      <c r="MV289" s="40"/>
      <c r="MW289" s="40"/>
      <c r="MX289" s="40"/>
      <c r="MY289" s="40"/>
      <c r="MZ289" s="40"/>
      <c r="NA289" s="40"/>
      <c r="NB289" s="40"/>
      <c r="NC289" s="40"/>
      <c r="ND289" s="40"/>
      <c r="NE289" s="40"/>
      <c r="NF289" s="40"/>
      <c r="NG289" s="40"/>
      <c r="NH289" s="40"/>
      <c r="NI289" s="40"/>
      <c r="NJ289" s="40"/>
      <c r="NK289" s="40"/>
      <c r="NL289" s="40"/>
      <c r="NM289" s="40"/>
      <c r="NN289" s="40"/>
      <c r="NO289" s="40"/>
      <c r="NP289" s="40"/>
      <c r="NQ289" s="40"/>
      <c r="NR289" s="40"/>
      <c r="NS289" s="40"/>
      <c r="NT289" s="40"/>
      <c r="NU289" s="40"/>
      <c r="NV289" s="40"/>
      <c r="NW289" s="40"/>
      <c r="NX289" s="40"/>
      <c r="NY289" s="40"/>
      <c r="NZ289" s="40"/>
      <c r="OA289" s="40"/>
      <c r="OB289" s="40"/>
      <c r="OC289" s="40"/>
      <c r="OD289" s="40"/>
      <c r="OE289" s="40"/>
      <c r="OF289" s="40"/>
      <c r="OG289" s="40"/>
      <c r="OH289" s="40"/>
      <c r="OI289" s="40"/>
      <c r="OJ289" s="40"/>
      <c r="OK289" s="40"/>
      <c r="OL289" s="40"/>
      <c r="OM289" s="40"/>
      <c r="ON289" s="40"/>
      <c r="OO289" s="40"/>
      <c r="OP289" s="40"/>
      <c r="OQ289" s="40"/>
      <c r="OR289" s="40"/>
      <c r="OS289" s="40"/>
      <c r="OT289" s="40"/>
      <c r="OU289" s="40"/>
      <c r="OV289" s="40"/>
      <c r="OW289" s="40"/>
      <c r="OX289" s="40"/>
      <c r="OY289" s="40"/>
      <c r="OZ289" s="40"/>
      <c r="PA289" s="40"/>
      <c r="PB289" s="40"/>
      <c r="PC289" s="40"/>
      <c r="PD289" s="40"/>
      <c r="PE289" s="40"/>
      <c r="PF289" s="40"/>
      <c r="PG289" s="40"/>
      <c r="PH289" s="40"/>
      <c r="PI289" s="40"/>
      <c r="PJ289" s="40"/>
      <c r="PK289" s="40"/>
      <c r="PL289" s="40"/>
      <c r="PM289" s="40"/>
      <c r="PN289" s="40"/>
      <c r="PO289" s="40"/>
      <c r="PP289" s="40"/>
      <c r="PQ289" s="40"/>
      <c r="PR289" s="40"/>
      <c r="PS289" s="40"/>
      <c r="PT289" s="40"/>
      <c r="PU289" s="40"/>
      <c r="PV289" s="40"/>
      <c r="PW289" s="40"/>
      <c r="PX289" s="40"/>
      <c r="PY289" s="40"/>
      <c r="PZ289" s="40"/>
      <c r="QA289" s="40"/>
      <c r="QB289" s="40"/>
      <c r="QC289" s="40"/>
      <c r="QD289" s="40"/>
      <c r="QE289" s="40"/>
      <c r="QF289" s="40"/>
      <c r="QG289" s="40"/>
      <c r="QH289" s="40"/>
      <c r="QI289" s="40"/>
      <c r="QJ289" s="40"/>
      <c r="QK289" s="40"/>
      <c r="QL289" s="40"/>
      <c r="QM289" s="40"/>
      <c r="QN289" s="40"/>
      <c r="QO289" s="40"/>
      <c r="QP289" s="40"/>
      <c r="QQ289" s="40"/>
      <c r="QR289" s="40"/>
      <c r="QS289" s="40"/>
      <c r="QT289" s="40"/>
      <c r="QU289" s="40"/>
      <c r="QV289" s="40"/>
      <c r="QW289" s="40"/>
      <c r="QX289" s="40"/>
      <c r="QY289" s="40"/>
      <c r="QZ289" s="40"/>
      <c r="RA289" s="40"/>
      <c r="RB289" s="40"/>
      <c r="RC289" s="40"/>
      <c r="RD289" s="40"/>
      <c r="RE289" s="40"/>
      <c r="RF289" s="40"/>
      <c r="RG289" s="40"/>
      <c r="RH289" s="40"/>
      <c r="RI289" s="40"/>
      <c r="RJ289" s="40"/>
      <c r="RK289" s="40"/>
      <c r="RL289" s="40"/>
      <c r="RM289" s="40"/>
      <c r="RN289" s="40"/>
      <c r="RO289" s="40"/>
      <c r="RP289" s="40"/>
      <c r="RQ289" s="40"/>
      <c r="RR289" s="40"/>
      <c r="RS289" s="40"/>
      <c r="RT289" s="40"/>
      <c r="RU289" s="40"/>
      <c r="RV289" s="40"/>
      <c r="RW289" s="40"/>
      <c r="RX289" s="40"/>
      <c r="RY289" s="40"/>
      <c r="RZ289" s="40"/>
      <c r="SA289" s="40"/>
      <c r="SB289" s="40"/>
      <c r="SC289" s="40"/>
      <c r="SD289" s="40"/>
      <c r="SE289" s="40"/>
      <c r="SF289" s="40"/>
      <c r="SG289" s="40"/>
    </row>
    <row r="290" spans="1:501" s="41" customFormat="1" ht="30" customHeight="1" x14ac:dyDescent="0.25">
      <c r="A290" s="33" t="s">
        <v>48</v>
      </c>
      <c r="B290" s="16"/>
      <c r="C290" s="16">
        <v>0</v>
      </c>
      <c r="D290" s="16">
        <v>0</v>
      </c>
      <c r="E290" s="20"/>
      <c r="F290" s="16">
        <f t="shared" si="78"/>
        <v>0</v>
      </c>
      <c r="G290" s="16"/>
      <c r="H290" s="17"/>
      <c r="I290" s="17">
        <f t="shared" si="80"/>
        <v>0</v>
      </c>
      <c r="J290" s="16"/>
      <c r="K290" s="16"/>
      <c r="L290" s="16">
        <f t="shared" si="81"/>
        <v>0</v>
      </c>
      <c r="M290" s="16">
        <f t="shared" si="79"/>
        <v>0</v>
      </c>
      <c r="N290" s="118"/>
      <c r="O290" s="40"/>
      <c r="P290" s="40"/>
      <c r="Q290" s="40"/>
      <c r="R290" s="40"/>
      <c r="S290" s="40"/>
      <c r="T290" s="40"/>
      <c r="U290" s="40"/>
      <c r="V290" s="40"/>
      <c r="W290" s="40"/>
      <c r="X290" s="40"/>
      <c r="Y290" s="40"/>
      <c r="Z290" s="40"/>
      <c r="AA290" s="40"/>
      <c r="AB290" s="40"/>
      <c r="AC290" s="40"/>
      <c r="AD290" s="40"/>
      <c r="AE290" s="40"/>
      <c r="AF290" s="40"/>
      <c r="AG290" s="40"/>
      <c r="AH290" s="40"/>
      <c r="AI290" s="40"/>
      <c r="AJ290" s="40"/>
      <c r="AK290" s="40"/>
      <c r="AL290" s="40"/>
      <c r="AM290" s="40"/>
      <c r="AN290" s="40"/>
      <c r="AO290" s="40"/>
      <c r="AP290" s="40"/>
      <c r="AQ290" s="40"/>
      <c r="AR290" s="40"/>
      <c r="AS290" s="40"/>
      <c r="AT290" s="40"/>
      <c r="AU290" s="40"/>
      <c r="AV290" s="40"/>
      <c r="AW290" s="40"/>
      <c r="AX290" s="40"/>
      <c r="AY290" s="40"/>
      <c r="AZ290" s="40"/>
      <c r="BA290" s="40"/>
      <c r="BB290" s="40"/>
      <c r="BC290" s="40"/>
      <c r="BD290" s="40"/>
      <c r="BE290" s="40"/>
      <c r="BF290" s="40"/>
      <c r="BG290" s="40"/>
      <c r="BH290" s="40"/>
      <c r="BI290" s="40"/>
      <c r="BJ290" s="40"/>
      <c r="BK290" s="40"/>
      <c r="BL290" s="40"/>
      <c r="BM290" s="40"/>
      <c r="BN290" s="40"/>
      <c r="BO290" s="40"/>
      <c r="BP290" s="40"/>
      <c r="BQ290" s="40"/>
      <c r="BR290" s="40"/>
      <c r="BS290" s="40"/>
      <c r="BT290" s="40"/>
      <c r="BU290" s="40"/>
      <c r="BV290" s="40"/>
      <c r="BW290" s="40"/>
      <c r="BX290" s="40"/>
      <c r="BY290" s="40"/>
      <c r="BZ290" s="40"/>
      <c r="CA290" s="40"/>
      <c r="CB290" s="40"/>
      <c r="CC290" s="40"/>
      <c r="CD290" s="40"/>
      <c r="CE290" s="40"/>
      <c r="CF290" s="40"/>
      <c r="CG290" s="40"/>
      <c r="CH290" s="40"/>
      <c r="CI290" s="40"/>
      <c r="CJ290" s="40"/>
      <c r="CK290" s="40"/>
      <c r="CL290" s="40"/>
      <c r="CM290" s="40"/>
      <c r="CN290" s="40"/>
      <c r="CO290" s="40"/>
      <c r="CP290" s="40"/>
      <c r="CQ290" s="40"/>
      <c r="CR290" s="40"/>
      <c r="CS290" s="40"/>
      <c r="CT290" s="40"/>
      <c r="CU290" s="40"/>
      <c r="CV290" s="40"/>
      <c r="CW290" s="40"/>
      <c r="CX290" s="40"/>
      <c r="CY290" s="40"/>
      <c r="CZ290" s="40"/>
      <c r="DA290" s="40"/>
      <c r="DB290" s="40"/>
      <c r="DC290" s="40"/>
      <c r="DD290" s="40"/>
      <c r="DE290" s="40"/>
      <c r="DF290" s="40"/>
      <c r="DG290" s="40"/>
      <c r="DH290" s="40"/>
      <c r="DI290" s="40"/>
      <c r="DJ290" s="40"/>
      <c r="DK290" s="40"/>
      <c r="DL290" s="40"/>
      <c r="DM290" s="40"/>
      <c r="DN290" s="40"/>
      <c r="DO290" s="40"/>
      <c r="DP290" s="40"/>
      <c r="DQ290" s="40"/>
      <c r="DR290" s="40"/>
      <c r="DS290" s="40"/>
      <c r="DT290" s="40"/>
      <c r="DU290" s="40"/>
      <c r="DV290" s="40"/>
      <c r="DW290" s="40"/>
      <c r="DX290" s="40"/>
      <c r="DY290" s="40"/>
      <c r="DZ290" s="40"/>
      <c r="EA290" s="40"/>
      <c r="EB290" s="40"/>
      <c r="EC290" s="40"/>
      <c r="ED290" s="40"/>
      <c r="EE290" s="40"/>
      <c r="EF290" s="40"/>
      <c r="EG290" s="40"/>
      <c r="EH290" s="40"/>
      <c r="EI290" s="40"/>
      <c r="EJ290" s="40"/>
      <c r="EK290" s="40"/>
      <c r="EL290" s="40"/>
      <c r="EM290" s="40"/>
      <c r="EN290" s="40"/>
      <c r="EO290" s="40"/>
      <c r="EP290" s="40"/>
      <c r="EQ290" s="40"/>
      <c r="ER290" s="40"/>
      <c r="ES290" s="40"/>
      <c r="ET290" s="40"/>
      <c r="EU290" s="40"/>
      <c r="EV290" s="40"/>
      <c r="EW290" s="40"/>
      <c r="EX290" s="40"/>
      <c r="EY290" s="40"/>
      <c r="EZ290" s="40"/>
      <c r="FA290" s="40"/>
      <c r="FB290" s="40"/>
      <c r="FC290" s="40"/>
      <c r="FD290" s="40"/>
      <c r="FE290" s="40"/>
      <c r="FF290" s="40"/>
      <c r="FG290" s="40"/>
      <c r="FH290" s="40"/>
      <c r="FI290" s="40"/>
      <c r="FJ290" s="40"/>
      <c r="FK290" s="40"/>
      <c r="FL290" s="40"/>
      <c r="FM290" s="40"/>
      <c r="FN290" s="40"/>
      <c r="FO290" s="40"/>
      <c r="FP290" s="40"/>
      <c r="FQ290" s="40"/>
      <c r="FR290" s="40"/>
      <c r="FS290" s="40"/>
      <c r="FT290" s="40"/>
      <c r="FU290" s="40"/>
      <c r="FV290" s="40"/>
      <c r="FW290" s="40"/>
      <c r="FX290" s="40"/>
      <c r="FY290" s="40"/>
      <c r="FZ290" s="40"/>
      <c r="GA290" s="40"/>
      <c r="GB290" s="40"/>
      <c r="GC290" s="40"/>
      <c r="GD290" s="40"/>
      <c r="GE290" s="40"/>
      <c r="GF290" s="40"/>
      <c r="GG290" s="40"/>
      <c r="GH290" s="40"/>
      <c r="GI290" s="40"/>
      <c r="GJ290" s="40"/>
      <c r="GK290" s="40"/>
      <c r="GL290" s="40"/>
      <c r="GM290" s="40"/>
      <c r="GN290" s="40"/>
      <c r="GO290" s="40"/>
      <c r="GP290" s="40"/>
      <c r="GQ290" s="40"/>
      <c r="GR290" s="40"/>
      <c r="GS290" s="40"/>
      <c r="GT290" s="40"/>
      <c r="GU290" s="40"/>
      <c r="GV290" s="40"/>
      <c r="GW290" s="40"/>
      <c r="GX290" s="40"/>
      <c r="GY290" s="40"/>
      <c r="GZ290" s="40"/>
      <c r="HA290" s="40"/>
      <c r="HB290" s="40"/>
      <c r="HC290" s="40"/>
      <c r="HD290" s="40"/>
      <c r="HE290" s="40"/>
      <c r="HF290" s="40"/>
      <c r="HG290" s="40"/>
      <c r="HH290" s="40"/>
      <c r="HI290" s="40"/>
      <c r="HJ290" s="40"/>
      <c r="HK290" s="40"/>
      <c r="HL290" s="40"/>
      <c r="HM290" s="40"/>
      <c r="HN290" s="40"/>
      <c r="HO290" s="40"/>
      <c r="HP290" s="40"/>
      <c r="HQ290" s="40"/>
      <c r="HR290" s="40"/>
      <c r="HS290" s="40"/>
      <c r="HT290" s="40"/>
      <c r="HU290" s="40"/>
      <c r="HV290" s="40"/>
      <c r="HW290" s="40"/>
      <c r="HX290" s="40"/>
      <c r="HY290" s="40"/>
      <c r="HZ290" s="40"/>
      <c r="IA290" s="40"/>
      <c r="IB290" s="40"/>
      <c r="IC290" s="40"/>
      <c r="ID290" s="40"/>
      <c r="IE290" s="40"/>
      <c r="IF290" s="40"/>
      <c r="IG290" s="40"/>
      <c r="IH290" s="40"/>
      <c r="II290" s="40"/>
      <c r="IJ290" s="40"/>
      <c r="IK290" s="40"/>
      <c r="IL290" s="40"/>
      <c r="IM290" s="40"/>
      <c r="IN290" s="40"/>
      <c r="IO290" s="40"/>
      <c r="IP290" s="40"/>
      <c r="IQ290" s="40"/>
      <c r="IR290" s="40"/>
      <c r="IS290" s="40"/>
      <c r="IT290" s="40"/>
      <c r="IU290" s="40"/>
      <c r="IV290" s="40"/>
      <c r="IW290" s="40"/>
      <c r="IX290" s="40"/>
      <c r="IY290" s="40"/>
      <c r="IZ290" s="40"/>
      <c r="JA290" s="40"/>
      <c r="JB290" s="40"/>
      <c r="JC290" s="40"/>
      <c r="JD290" s="40"/>
      <c r="JE290" s="40"/>
      <c r="JF290" s="40"/>
      <c r="JG290" s="40"/>
      <c r="JH290" s="40"/>
      <c r="JI290" s="40"/>
      <c r="JJ290" s="40"/>
      <c r="JK290" s="40"/>
      <c r="JL290" s="40"/>
      <c r="JM290" s="40"/>
      <c r="JN290" s="40"/>
      <c r="JO290" s="40"/>
      <c r="JP290" s="40"/>
      <c r="JQ290" s="40"/>
      <c r="JR290" s="40"/>
      <c r="JS290" s="40"/>
      <c r="JT290" s="40"/>
      <c r="JU290" s="40"/>
      <c r="JV290" s="40"/>
      <c r="JW290" s="40"/>
      <c r="JX290" s="40"/>
      <c r="JY290" s="40"/>
      <c r="JZ290" s="40"/>
      <c r="KA290" s="40"/>
      <c r="KB290" s="40"/>
      <c r="KC290" s="40"/>
      <c r="KD290" s="40"/>
      <c r="KE290" s="40"/>
      <c r="KF290" s="40"/>
      <c r="KG290" s="40"/>
      <c r="KH290" s="40"/>
      <c r="KI290" s="40"/>
      <c r="KJ290" s="40"/>
      <c r="KK290" s="40"/>
      <c r="KL290" s="40"/>
      <c r="KM290" s="40"/>
      <c r="KN290" s="40"/>
      <c r="KO290" s="40"/>
      <c r="KP290" s="40"/>
      <c r="KQ290" s="40"/>
      <c r="KR290" s="40"/>
      <c r="KS290" s="40"/>
      <c r="KT290" s="40"/>
      <c r="KU290" s="40"/>
      <c r="KV290" s="40"/>
      <c r="KW290" s="40"/>
      <c r="KX290" s="40"/>
      <c r="KY290" s="40"/>
      <c r="KZ290" s="40"/>
      <c r="LA290" s="40"/>
      <c r="LB290" s="40"/>
      <c r="LC290" s="40"/>
      <c r="LD290" s="40"/>
      <c r="LE290" s="40"/>
      <c r="LF290" s="40"/>
      <c r="LG290" s="40"/>
      <c r="LH290" s="40"/>
      <c r="LI290" s="40"/>
      <c r="LJ290" s="40"/>
      <c r="LK290" s="40"/>
      <c r="LL290" s="40"/>
      <c r="LM290" s="40"/>
      <c r="LN290" s="40"/>
      <c r="LO290" s="40"/>
      <c r="LP290" s="40"/>
      <c r="LQ290" s="40"/>
      <c r="LR290" s="40"/>
      <c r="LS290" s="40"/>
      <c r="LT290" s="40"/>
      <c r="LU290" s="40"/>
      <c r="LV290" s="40"/>
      <c r="LW290" s="40"/>
      <c r="LX290" s="40"/>
      <c r="LY290" s="40"/>
      <c r="LZ290" s="40"/>
      <c r="MA290" s="40"/>
      <c r="MB290" s="40"/>
      <c r="MC290" s="40"/>
      <c r="MD290" s="40"/>
      <c r="ME290" s="40"/>
      <c r="MF290" s="40"/>
      <c r="MG290" s="40"/>
      <c r="MH290" s="40"/>
      <c r="MI290" s="40"/>
      <c r="MJ290" s="40"/>
      <c r="MK290" s="40"/>
      <c r="ML290" s="40"/>
      <c r="MM290" s="40"/>
      <c r="MN290" s="40"/>
      <c r="MO290" s="40"/>
      <c r="MP290" s="40"/>
      <c r="MQ290" s="40"/>
      <c r="MR290" s="40"/>
      <c r="MS290" s="40"/>
      <c r="MT290" s="40"/>
      <c r="MU290" s="40"/>
      <c r="MV290" s="40"/>
      <c r="MW290" s="40"/>
      <c r="MX290" s="40"/>
      <c r="MY290" s="40"/>
      <c r="MZ290" s="40"/>
      <c r="NA290" s="40"/>
      <c r="NB290" s="40"/>
      <c r="NC290" s="40"/>
      <c r="ND290" s="40"/>
      <c r="NE290" s="40"/>
      <c r="NF290" s="40"/>
      <c r="NG290" s="40"/>
      <c r="NH290" s="40"/>
      <c r="NI290" s="40"/>
      <c r="NJ290" s="40"/>
      <c r="NK290" s="40"/>
      <c r="NL290" s="40"/>
      <c r="NM290" s="40"/>
      <c r="NN290" s="40"/>
      <c r="NO290" s="40"/>
      <c r="NP290" s="40"/>
      <c r="NQ290" s="40"/>
      <c r="NR290" s="40"/>
      <c r="NS290" s="40"/>
      <c r="NT290" s="40"/>
      <c r="NU290" s="40"/>
      <c r="NV290" s="40"/>
      <c r="NW290" s="40"/>
      <c r="NX290" s="40"/>
      <c r="NY290" s="40"/>
      <c r="NZ290" s="40"/>
      <c r="OA290" s="40"/>
      <c r="OB290" s="40"/>
      <c r="OC290" s="40"/>
      <c r="OD290" s="40"/>
      <c r="OE290" s="40"/>
      <c r="OF290" s="40"/>
      <c r="OG290" s="40"/>
      <c r="OH290" s="40"/>
      <c r="OI290" s="40"/>
      <c r="OJ290" s="40"/>
      <c r="OK290" s="40"/>
      <c r="OL290" s="40"/>
      <c r="OM290" s="40"/>
      <c r="ON290" s="40"/>
      <c r="OO290" s="40"/>
      <c r="OP290" s="40"/>
      <c r="OQ290" s="40"/>
      <c r="OR290" s="40"/>
      <c r="OS290" s="40"/>
      <c r="OT290" s="40"/>
      <c r="OU290" s="40"/>
      <c r="OV290" s="40"/>
      <c r="OW290" s="40"/>
      <c r="OX290" s="40"/>
      <c r="OY290" s="40"/>
      <c r="OZ290" s="40"/>
      <c r="PA290" s="40"/>
      <c r="PB290" s="40"/>
      <c r="PC290" s="40"/>
      <c r="PD290" s="40"/>
      <c r="PE290" s="40"/>
      <c r="PF290" s="40"/>
      <c r="PG290" s="40"/>
      <c r="PH290" s="40"/>
      <c r="PI290" s="40"/>
      <c r="PJ290" s="40"/>
      <c r="PK290" s="40"/>
      <c r="PL290" s="40"/>
      <c r="PM290" s="40"/>
      <c r="PN290" s="40"/>
      <c r="PO290" s="40"/>
      <c r="PP290" s="40"/>
      <c r="PQ290" s="40"/>
      <c r="PR290" s="40"/>
      <c r="PS290" s="40"/>
      <c r="PT290" s="40"/>
      <c r="PU290" s="40"/>
      <c r="PV290" s="40"/>
      <c r="PW290" s="40"/>
      <c r="PX290" s="40"/>
      <c r="PY290" s="40"/>
      <c r="PZ290" s="40"/>
      <c r="QA290" s="40"/>
      <c r="QB290" s="40"/>
      <c r="QC290" s="40"/>
      <c r="QD290" s="40"/>
      <c r="QE290" s="40"/>
      <c r="QF290" s="40"/>
      <c r="QG290" s="40"/>
      <c r="QH290" s="40"/>
      <c r="QI290" s="40"/>
      <c r="QJ290" s="40"/>
      <c r="QK290" s="40"/>
      <c r="QL290" s="40"/>
      <c r="QM290" s="40"/>
      <c r="QN290" s="40"/>
      <c r="QO290" s="40"/>
      <c r="QP290" s="40"/>
      <c r="QQ290" s="40"/>
      <c r="QR290" s="40"/>
      <c r="QS290" s="40"/>
      <c r="QT290" s="40"/>
      <c r="QU290" s="40"/>
      <c r="QV290" s="40"/>
      <c r="QW290" s="40"/>
      <c r="QX290" s="40"/>
      <c r="QY290" s="40"/>
      <c r="QZ290" s="40"/>
      <c r="RA290" s="40"/>
      <c r="RB290" s="40"/>
      <c r="RC290" s="40"/>
      <c r="RD290" s="40"/>
      <c r="RE290" s="40"/>
      <c r="RF290" s="40"/>
      <c r="RG290" s="40"/>
      <c r="RH290" s="40"/>
      <c r="RI290" s="40"/>
      <c r="RJ290" s="40"/>
      <c r="RK290" s="40"/>
      <c r="RL290" s="40"/>
      <c r="RM290" s="40"/>
      <c r="RN290" s="40"/>
      <c r="RO290" s="40"/>
      <c r="RP290" s="40"/>
      <c r="RQ290" s="40"/>
      <c r="RR290" s="40"/>
      <c r="RS290" s="40"/>
      <c r="RT290" s="40"/>
      <c r="RU290" s="40"/>
      <c r="RV290" s="40"/>
      <c r="RW290" s="40"/>
      <c r="RX290" s="40"/>
      <c r="RY290" s="40"/>
      <c r="RZ290" s="40"/>
      <c r="SA290" s="40"/>
      <c r="SB290" s="40"/>
      <c r="SC290" s="40"/>
      <c r="SD290" s="40"/>
      <c r="SE290" s="40"/>
      <c r="SF290" s="40"/>
      <c r="SG290" s="40"/>
    </row>
    <row r="291" spans="1:501" s="41" customFormat="1" ht="161.25" customHeight="1" x14ac:dyDescent="0.25">
      <c r="A291" s="55" t="s">
        <v>120</v>
      </c>
      <c r="B291" s="56">
        <f>B293+B300+B307+B313</f>
        <v>108613825.61</v>
      </c>
      <c r="C291" s="56">
        <f t="shared" ref="C291:J291" si="82">C293+C300+C307+C313</f>
        <v>122588853.65000001</v>
      </c>
      <c r="D291" s="56">
        <f t="shared" ref="D291" si="83">D293+D300+D307+D313</f>
        <v>123328596</v>
      </c>
      <c r="E291" s="56">
        <f>E293+E300+E307+E313</f>
        <v>71974555.469999999</v>
      </c>
      <c r="F291" s="56">
        <f t="shared" si="78"/>
        <v>0</v>
      </c>
      <c r="G291" s="56">
        <f t="shared" si="82"/>
        <v>0</v>
      </c>
      <c r="H291" s="56">
        <f>H293+H300++H307+H313</f>
        <v>0</v>
      </c>
      <c r="I291" s="56">
        <f t="shared" si="80"/>
        <v>-1012226.45</v>
      </c>
      <c r="J291" s="56">
        <f t="shared" si="82"/>
        <v>0</v>
      </c>
      <c r="K291" s="56">
        <f>K300+K313</f>
        <v>-1012226.45</v>
      </c>
      <c r="L291" s="56">
        <f t="shared" si="81"/>
        <v>-1012226.45</v>
      </c>
      <c r="M291" s="56">
        <f t="shared" si="79"/>
        <v>122316369.55</v>
      </c>
      <c r="N291" s="189" t="s">
        <v>281</v>
      </c>
      <c r="O291" s="40"/>
      <c r="P291" s="40"/>
      <c r="Q291" s="40"/>
      <c r="R291" s="40"/>
      <c r="S291" s="40"/>
      <c r="T291" s="40"/>
      <c r="U291" s="40"/>
      <c r="V291" s="40"/>
      <c r="W291" s="40"/>
      <c r="X291" s="40"/>
      <c r="Y291" s="40"/>
      <c r="Z291" s="40"/>
      <c r="AA291" s="40"/>
      <c r="AB291" s="40"/>
      <c r="AC291" s="40"/>
      <c r="AD291" s="40"/>
      <c r="AE291" s="40"/>
      <c r="AF291" s="40"/>
      <c r="AG291" s="40"/>
      <c r="AH291" s="40"/>
      <c r="AI291" s="40"/>
      <c r="AJ291" s="40"/>
      <c r="AK291" s="40"/>
      <c r="AL291" s="40"/>
      <c r="AM291" s="40"/>
      <c r="AN291" s="40"/>
      <c r="AO291" s="40"/>
      <c r="AP291" s="40"/>
      <c r="AQ291" s="40"/>
      <c r="AR291" s="40"/>
      <c r="AS291" s="40"/>
      <c r="AT291" s="40"/>
      <c r="AU291" s="40"/>
      <c r="AV291" s="40"/>
      <c r="AW291" s="40"/>
      <c r="AX291" s="40"/>
      <c r="AY291" s="40"/>
      <c r="AZ291" s="40"/>
      <c r="BA291" s="40"/>
      <c r="BB291" s="40"/>
      <c r="BC291" s="40"/>
      <c r="BD291" s="40"/>
      <c r="BE291" s="40"/>
      <c r="BF291" s="40"/>
      <c r="BG291" s="40"/>
      <c r="BH291" s="40"/>
      <c r="BI291" s="40"/>
      <c r="BJ291" s="40"/>
      <c r="BK291" s="40"/>
      <c r="BL291" s="40"/>
      <c r="BM291" s="40"/>
      <c r="BN291" s="40"/>
      <c r="BO291" s="40"/>
      <c r="BP291" s="40"/>
      <c r="BQ291" s="40"/>
      <c r="BR291" s="40"/>
      <c r="BS291" s="40"/>
      <c r="BT291" s="40"/>
      <c r="BU291" s="40"/>
      <c r="BV291" s="40"/>
      <c r="BW291" s="40"/>
      <c r="BX291" s="40"/>
      <c r="BY291" s="40"/>
      <c r="BZ291" s="40"/>
      <c r="CA291" s="40"/>
      <c r="CB291" s="40"/>
      <c r="CC291" s="40"/>
      <c r="CD291" s="40"/>
      <c r="CE291" s="40"/>
      <c r="CF291" s="40"/>
      <c r="CG291" s="40"/>
      <c r="CH291" s="40"/>
      <c r="CI291" s="40"/>
      <c r="CJ291" s="40"/>
      <c r="CK291" s="40"/>
      <c r="CL291" s="40"/>
      <c r="CM291" s="40"/>
      <c r="CN291" s="40"/>
      <c r="CO291" s="40"/>
      <c r="CP291" s="40"/>
      <c r="CQ291" s="40"/>
      <c r="CR291" s="40"/>
      <c r="CS291" s="40"/>
      <c r="CT291" s="40"/>
      <c r="CU291" s="40"/>
      <c r="CV291" s="40"/>
      <c r="CW291" s="40"/>
      <c r="CX291" s="40"/>
      <c r="CY291" s="40"/>
      <c r="CZ291" s="40"/>
      <c r="DA291" s="40"/>
      <c r="DB291" s="40"/>
      <c r="DC291" s="40"/>
      <c r="DD291" s="40"/>
      <c r="DE291" s="40"/>
      <c r="DF291" s="40"/>
      <c r="DG291" s="40"/>
      <c r="DH291" s="40"/>
      <c r="DI291" s="40"/>
      <c r="DJ291" s="40"/>
      <c r="DK291" s="40"/>
      <c r="DL291" s="40"/>
      <c r="DM291" s="40"/>
      <c r="DN291" s="40"/>
      <c r="DO291" s="40"/>
      <c r="DP291" s="40"/>
      <c r="DQ291" s="40"/>
      <c r="DR291" s="40"/>
      <c r="DS291" s="40"/>
      <c r="DT291" s="40"/>
      <c r="DU291" s="40"/>
      <c r="DV291" s="40"/>
      <c r="DW291" s="40"/>
      <c r="DX291" s="40"/>
      <c r="DY291" s="40"/>
      <c r="DZ291" s="40"/>
      <c r="EA291" s="40"/>
      <c r="EB291" s="40"/>
      <c r="EC291" s="40"/>
      <c r="ED291" s="40"/>
      <c r="EE291" s="40"/>
      <c r="EF291" s="40"/>
      <c r="EG291" s="40"/>
      <c r="EH291" s="40"/>
      <c r="EI291" s="40"/>
      <c r="EJ291" s="40"/>
      <c r="EK291" s="40"/>
      <c r="EL291" s="40"/>
      <c r="EM291" s="40"/>
      <c r="EN291" s="40"/>
      <c r="EO291" s="40"/>
      <c r="EP291" s="40"/>
      <c r="EQ291" s="40"/>
      <c r="ER291" s="40"/>
      <c r="ES291" s="40"/>
      <c r="ET291" s="40"/>
      <c r="EU291" s="40"/>
      <c r="EV291" s="40"/>
      <c r="EW291" s="40"/>
      <c r="EX291" s="40"/>
      <c r="EY291" s="40"/>
      <c r="EZ291" s="40"/>
      <c r="FA291" s="40"/>
      <c r="FB291" s="40"/>
      <c r="FC291" s="40"/>
      <c r="FD291" s="40"/>
      <c r="FE291" s="40"/>
      <c r="FF291" s="40"/>
      <c r="FG291" s="40"/>
      <c r="FH291" s="40"/>
      <c r="FI291" s="40"/>
      <c r="FJ291" s="40"/>
      <c r="FK291" s="40"/>
      <c r="FL291" s="40"/>
      <c r="FM291" s="40"/>
      <c r="FN291" s="40"/>
      <c r="FO291" s="40"/>
      <c r="FP291" s="40"/>
      <c r="FQ291" s="40"/>
      <c r="FR291" s="40"/>
      <c r="FS291" s="40"/>
      <c r="FT291" s="40"/>
      <c r="FU291" s="40"/>
      <c r="FV291" s="40"/>
      <c r="FW291" s="40"/>
      <c r="FX291" s="40"/>
      <c r="FY291" s="40"/>
      <c r="FZ291" s="40"/>
      <c r="GA291" s="40"/>
      <c r="GB291" s="40"/>
      <c r="GC291" s="40"/>
      <c r="GD291" s="40"/>
      <c r="GE291" s="40"/>
      <c r="GF291" s="40"/>
      <c r="GG291" s="40"/>
      <c r="GH291" s="40"/>
      <c r="GI291" s="40"/>
      <c r="GJ291" s="40"/>
      <c r="GK291" s="40"/>
      <c r="GL291" s="40"/>
      <c r="GM291" s="40"/>
      <c r="GN291" s="40"/>
      <c r="GO291" s="40"/>
      <c r="GP291" s="40"/>
      <c r="GQ291" s="40"/>
      <c r="GR291" s="40"/>
      <c r="GS291" s="40"/>
      <c r="GT291" s="40"/>
      <c r="GU291" s="40"/>
      <c r="GV291" s="40"/>
      <c r="GW291" s="40"/>
      <c r="GX291" s="40"/>
      <c r="GY291" s="40"/>
      <c r="GZ291" s="40"/>
      <c r="HA291" s="40"/>
      <c r="HB291" s="40"/>
      <c r="HC291" s="40"/>
      <c r="HD291" s="40"/>
      <c r="HE291" s="40"/>
      <c r="HF291" s="40"/>
      <c r="HG291" s="40"/>
      <c r="HH291" s="40"/>
      <c r="HI291" s="40"/>
      <c r="HJ291" s="40"/>
      <c r="HK291" s="40"/>
      <c r="HL291" s="40"/>
      <c r="HM291" s="40"/>
      <c r="HN291" s="40"/>
      <c r="HO291" s="40"/>
      <c r="HP291" s="40"/>
      <c r="HQ291" s="40"/>
      <c r="HR291" s="40"/>
      <c r="HS291" s="40"/>
      <c r="HT291" s="40"/>
      <c r="HU291" s="40"/>
      <c r="HV291" s="40"/>
      <c r="HW291" s="40"/>
      <c r="HX291" s="40"/>
      <c r="HY291" s="40"/>
      <c r="HZ291" s="40"/>
      <c r="IA291" s="40"/>
      <c r="IB291" s="40"/>
      <c r="IC291" s="40"/>
      <c r="ID291" s="40"/>
      <c r="IE291" s="40"/>
      <c r="IF291" s="40"/>
      <c r="IG291" s="40"/>
      <c r="IH291" s="40"/>
      <c r="II291" s="40"/>
      <c r="IJ291" s="40"/>
      <c r="IK291" s="40"/>
      <c r="IL291" s="40"/>
      <c r="IM291" s="40"/>
      <c r="IN291" s="40"/>
      <c r="IO291" s="40"/>
      <c r="IP291" s="40"/>
      <c r="IQ291" s="40"/>
      <c r="IR291" s="40"/>
      <c r="IS291" s="40"/>
      <c r="IT291" s="40"/>
      <c r="IU291" s="40"/>
      <c r="IV291" s="40"/>
      <c r="IW291" s="40"/>
      <c r="IX291" s="40"/>
      <c r="IY291" s="40"/>
      <c r="IZ291" s="40"/>
      <c r="JA291" s="40"/>
      <c r="JB291" s="40"/>
      <c r="JC291" s="40"/>
      <c r="JD291" s="40"/>
      <c r="JE291" s="40"/>
      <c r="JF291" s="40"/>
      <c r="JG291" s="40"/>
      <c r="JH291" s="40"/>
      <c r="JI291" s="40"/>
      <c r="JJ291" s="40"/>
      <c r="JK291" s="40"/>
      <c r="JL291" s="40"/>
      <c r="JM291" s="40"/>
      <c r="JN291" s="40"/>
      <c r="JO291" s="40"/>
      <c r="JP291" s="40"/>
      <c r="JQ291" s="40"/>
      <c r="JR291" s="40"/>
      <c r="JS291" s="40"/>
      <c r="JT291" s="40"/>
      <c r="JU291" s="40"/>
      <c r="JV291" s="40"/>
      <c r="JW291" s="40"/>
      <c r="JX291" s="40"/>
      <c r="JY291" s="40"/>
      <c r="JZ291" s="40"/>
      <c r="KA291" s="40"/>
      <c r="KB291" s="40"/>
      <c r="KC291" s="40"/>
      <c r="KD291" s="40"/>
      <c r="KE291" s="40"/>
      <c r="KF291" s="40"/>
      <c r="KG291" s="40"/>
      <c r="KH291" s="40"/>
      <c r="KI291" s="40"/>
      <c r="KJ291" s="40"/>
      <c r="KK291" s="40"/>
      <c r="KL291" s="40"/>
      <c r="KM291" s="40"/>
      <c r="KN291" s="40"/>
      <c r="KO291" s="40"/>
      <c r="KP291" s="40"/>
      <c r="KQ291" s="40"/>
      <c r="KR291" s="40"/>
      <c r="KS291" s="40"/>
      <c r="KT291" s="40"/>
      <c r="KU291" s="40"/>
      <c r="KV291" s="40"/>
      <c r="KW291" s="40"/>
      <c r="KX291" s="40"/>
      <c r="KY291" s="40"/>
      <c r="KZ291" s="40"/>
      <c r="LA291" s="40"/>
      <c r="LB291" s="40"/>
      <c r="LC291" s="40"/>
      <c r="LD291" s="40"/>
      <c r="LE291" s="40"/>
      <c r="LF291" s="40"/>
      <c r="LG291" s="40"/>
      <c r="LH291" s="40"/>
      <c r="LI291" s="40"/>
      <c r="LJ291" s="40"/>
      <c r="LK291" s="40"/>
      <c r="LL291" s="40"/>
      <c r="LM291" s="40"/>
      <c r="LN291" s="40"/>
      <c r="LO291" s="40"/>
      <c r="LP291" s="40"/>
      <c r="LQ291" s="40"/>
      <c r="LR291" s="40"/>
      <c r="LS291" s="40"/>
      <c r="LT291" s="40"/>
      <c r="LU291" s="40"/>
      <c r="LV291" s="40"/>
      <c r="LW291" s="40"/>
      <c r="LX291" s="40"/>
      <c r="LY291" s="40"/>
      <c r="LZ291" s="40"/>
      <c r="MA291" s="40"/>
      <c r="MB291" s="40"/>
      <c r="MC291" s="40"/>
      <c r="MD291" s="40"/>
      <c r="ME291" s="40"/>
      <c r="MF291" s="40"/>
      <c r="MG291" s="40"/>
      <c r="MH291" s="40"/>
      <c r="MI291" s="40"/>
      <c r="MJ291" s="40"/>
      <c r="MK291" s="40"/>
      <c r="ML291" s="40"/>
      <c r="MM291" s="40"/>
      <c r="MN291" s="40"/>
      <c r="MO291" s="40"/>
      <c r="MP291" s="40"/>
      <c r="MQ291" s="40"/>
      <c r="MR291" s="40"/>
      <c r="MS291" s="40"/>
      <c r="MT291" s="40"/>
      <c r="MU291" s="40"/>
      <c r="MV291" s="40"/>
      <c r="MW291" s="40"/>
      <c r="MX291" s="40"/>
      <c r="MY291" s="40"/>
      <c r="MZ291" s="40"/>
      <c r="NA291" s="40"/>
      <c r="NB291" s="40"/>
      <c r="NC291" s="40"/>
      <c r="ND291" s="40"/>
      <c r="NE291" s="40"/>
      <c r="NF291" s="40"/>
      <c r="NG291" s="40"/>
      <c r="NH291" s="40"/>
      <c r="NI291" s="40"/>
      <c r="NJ291" s="40"/>
      <c r="NK291" s="40"/>
      <c r="NL291" s="40"/>
      <c r="NM291" s="40"/>
      <c r="NN291" s="40"/>
      <c r="NO291" s="40"/>
      <c r="NP291" s="40"/>
      <c r="NQ291" s="40"/>
      <c r="NR291" s="40"/>
      <c r="NS291" s="40"/>
      <c r="NT291" s="40"/>
      <c r="NU291" s="40"/>
      <c r="NV291" s="40"/>
      <c r="NW291" s="40"/>
      <c r="NX291" s="40"/>
      <c r="NY291" s="40"/>
      <c r="NZ291" s="40"/>
      <c r="OA291" s="40"/>
      <c r="OB291" s="40"/>
      <c r="OC291" s="40"/>
      <c r="OD291" s="40"/>
      <c r="OE291" s="40"/>
      <c r="OF291" s="40"/>
      <c r="OG291" s="40"/>
      <c r="OH291" s="40"/>
      <c r="OI291" s="40"/>
      <c r="OJ291" s="40"/>
      <c r="OK291" s="40"/>
      <c r="OL291" s="40"/>
      <c r="OM291" s="40"/>
      <c r="ON291" s="40"/>
      <c r="OO291" s="40"/>
      <c r="OP291" s="40"/>
      <c r="OQ291" s="40"/>
      <c r="OR291" s="40"/>
      <c r="OS291" s="40"/>
      <c r="OT291" s="40"/>
      <c r="OU291" s="40"/>
      <c r="OV291" s="40"/>
      <c r="OW291" s="40"/>
      <c r="OX291" s="40"/>
      <c r="OY291" s="40"/>
      <c r="OZ291" s="40"/>
      <c r="PA291" s="40"/>
      <c r="PB291" s="40"/>
      <c r="PC291" s="40"/>
      <c r="PD291" s="40"/>
      <c r="PE291" s="40"/>
      <c r="PF291" s="40"/>
      <c r="PG291" s="40"/>
      <c r="PH291" s="40"/>
      <c r="PI291" s="40"/>
      <c r="PJ291" s="40"/>
      <c r="PK291" s="40"/>
      <c r="PL291" s="40"/>
      <c r="PM291" s="40"/>
      <c r="PN291" s="40"/>
      <c r="PO291" s="40"/>
      <c r="PP291" s="40"/>
      <c r="PQ291" s="40"/>
      <c r="PR291" s="40"/>
      <c r="PS291" s="40"/>
      <c r="PT291" s="40"/>
      <c r="PU291" s="40"/>
      <c r="PV291" s="40"/>
      <c r="PW291" s="40"/>
      <c r="PX291" s="40"/>
      <c r="PY291" s="40"/>
      <c r="PZ291" s="40"/>
      <c r="QA291" s="40"/>
      <c r="QB291" s="40"/>
      <c r="QC291" s="40"/>
      <c r="QD291" s="40"/>
      <c r="QE291" s="40"/>
      <c r="QF291" s="40"/>
      <c r="QG291" s="40"/>
      <c r="QH291" s="40"/>
      <c r="QI291" s="40"/>
      <c r="QJ291" s="40"/>
      <c r="QK291" s="40"/>
      <c r="QL291" s="40"/>
      <c r="QM291" s="40"/>
      <c r="QN291" s="40"/>
      <c r="QO291" s="40"/>
      <c r="QP291" s="40"/>
      <c r="QQ291" s="40"/>
      <c r="QR291" s="40"/>
      <c r="QS291" s="40"/>
      <c r="QT291" s="40"/>
      <c r="QU291" s="40"/>
      <c r="QV291" s="40"/>
      <c r="QW291" s="40"/>
      <c r="QX291" s="40"/>
      <c r="QY291" s="40"/>
      <c r="QZ291" s="40"/>
      <c r="RA291" s="40"/>
      <c r="RB291" s="40"/>
      <c r="RC291" s="40"/>
      <c r="RD291" s="40"/>
      <c r="RE291" s="40"/>
      <c r="RF291" s="40"/>
      <c r="RG291" s="40"/>
      <c r="RH291" s="40"/>
      <c r="RI291" s="40"/>
      <c r="RJ291" s="40"/>
      <c r="RK291" s="40"/>
      <c r="RL291" s="40"/>
      <c r="RM291" s="40"/>
      <c r="RN291" s="40"/>
      <c r="RO291" s="40"/>
      <c r="RP291" s="40"/>
      <c r="RQ291" s="40"/>
      <c r="RR291" s="40"/>
      <c r="RS291" s="40"/>
      <c r="RT291" s="40"/>
      <c r="RU291" s="40"/>
      <c r="RV291" s="40"/>
      <c r="RW291" s="40"/>
      <c r="RX291" s="40"/>
      <c r="RY291" s="40"/>
      <c r="RZ291" s="40"/>
      <c r="SA291" s="40"/>
      <c r="SB291" s="40"/>
      <c r="SC291" s="40"/>
      <c r="SD291" s="40"/>
      <c r="SE291" s="40"/>
      <c r="SF291" s="40"/>
      <c r="SG291" s="40"/>
    </row>
    <row r="292" spans="1:501" s="41" customFormat="1" ht="15" x14ac:dyDescent="0.25">
      <c r="A292" s="57" t="s">
        <v>121</v>
      </c>
      <c r="B292" s="16"/>
      <c r="C292" s="16"/>
      <c r="D292" s="16"/>
      <c r="E292" s="16"/>
      <c r="F292" s="16">
        <f t="shared" si="78"/>
        <v>0</v>
      </c>
      <c r="G292" s="16"/>
      <c r="H292" s="17"/>
      <c r="I292" s="17">
        <f t="shared" si="80"/>
        <v>0</v>
      </c>
      <c r="J292" s="16"/>
      <c r="K292" s="16"/>
      <c r="L292" s="16">
        <f t="shared" si="81"/>
        <v>0</v>
      </c>
      <c r="M292" s="16">
        <f t="shared" si="79"/>
        <v>0</v>
      </c>
      <c r="N292" s="118"/>
      <c r="O292" s="40"/>
      <c r="P292" s="40"/>
      <c r="Q292" s="40"/>
      <c r="R292" s="40"/>
      <c r="S292" s="40"/>
      <c r="T292" s="40"/>
      <c r="U292" s="40"/>
      <c r="V292" s="40"/>
      <c r="W292" s="40"/>
      <c r="X292" s="40"/>
      <c r="Y292" s="40"/>
      <c r="Z292" s="40"/>
      <c r="AA292" s="40"/>
      <c r="AB292" s="40"/>
      <c r="AC292" s="40"/>
      <c r="AD292" s="40"/>
      <c r="AE292" s="40"/>
      <c r="AF292" s="40"/>
      <c r="AG292" s="40"/>
      <c r="AH292" s="40"/>
      <c r="AI292" s="40"/>
      <c r="AJ292" s="40"/>
      <c r="AK292" s="40"/>
      <c r="AL292" s="40"/>
      <c r="AM292" s="40"/>
      <c r="AN292" s="40"/>
      <c r="AO292" s="40"/>
      <c r="AP292" s="40"/>
      <c r="AQ292" s="40"/>
      <c r="AR292" s="40"/>
      <c r="AS292" s="40"/>
      <c r="AT292" s="40"/>
      <c r="AU292" s="40"/>
      <c r="AV292" s="40"/>
      <c r="AW292" s="40"/>
      <c r="AX292" s="40"/>
      <c r="AY292" s="40"/>
      <c r="AZ292" s="40"/>
      <c r="BA292" s="40"/>
      <c r="BB292" s="40"/>
      <c r="BC292" s="40"/>
      <c r="BD292" s="40"/>
      <c r="BE292" s="40"/>
      <c r="BF292" s="40"/>
      <c r="BG292" s="40"/>
      <c r="BH292" s="40"/>
      <c r="BI292" s="40"/>
      <c r="BJ292" s="40"/>
      <c r="BK292" s="40"/>
      <c r="BL292" s="40"/>
      <c r="BM292" s="40"/>
      <c r="BN292" s="40"/>
      <c r="BO292" s="40"/>
      <c r="BP292" s="40"/>
      <c r="BQ292" s="40"/>
      <c r="BR292" s="40"/>
      <c r="BS292" s="40"/>
      <c r="BT292" s="40"/>
      <c r="BU292" s="40"/>
      <c r="BV292" s="40"/>
      <c r="BW292" s="40"/>
      <c r="BX292" s="40"/>
      <c r="BY292" s="40"/>
      <c r="BZ292" s="40"/>
      <c r="CA292" s="40"/>
      <c r="CB292" s="40"/>
      <c r="CC292" s="40"/>
      <c r="CD292" s="40"/>
      <c r="CE292" s="40"/>
      <c r="CF292" s="40"/>
      <c r="CG292" s="40"/>
      <c r="CH292" s="40"/>
      <c r="CI292" s="40"/>
      <c r="CJ292" s="40"/>
      <c r="CK292" s="40"/>
      <c r="CL292" s="40"/>
      <c r="CM292" s="40"/>
      <c r="CN292" s="40"/>
      <c r="CO292" s="40"/>
      <c r="CP292" s="40"/>
      <c r="CQ292" s="40"/>
      <c r="CR292" s="40"/>
      <c r="CS292" s="40"/>
      <c r="CT292" s="40"/>
      <c r="CU292" s="40"/>
      <c r="CV292" s="40"/>
      <c r="CW292" s="40"/>
      <c r="CX292" s="40"/>
      <c r="CY292" s="40"/>
      <c r="CZ292" s="40"/>
      <c r="DA292" s="40"/>
      <c r="DB292" s="40"/>
      <c r="DC292" s="40"/>
      <c r="DD292" s="40"/>
      <c r="DE292" s="40"/>
      <c r="DF292" s="40"/>
      <c r="DG292" s="40"/>
      <c r="DH292" s="40"/>
      <c r="DI292" s="40"/>
      <c r="DJ292" s="40"/>
      <c r="DK292" s="40"/>
      <c r="DL292" s="40"/>
      <c r="DM292" s="40"/>
      <c r="DN292" s="40"/>
      <c r="DO292" s="40"/>
      <c r="DP292" s="40"/>
      <c r="DQ292" s="40"/>
      <c r="DR292" s="40"/>
      <c r="DS292" s="40"/>
      <c r="DT292" s="40"/>
      <c r="DU292" s="40"/>
      <c r="DV292" s="40"/>
      <c r="DW292" s="40"/>
      <c r="DX292" s="40"/>
      <c r="DY292" s="40"/>
      <c r="DZ292" s="40"/>
      <c r="EA292" s="40"/>
      <c r="EB292" s="40"/>
      <c r="EC292" s="40"/>
      <c r="ED292" s="40"/>
      <c r="EE292" s="40"/>
      <c r="EF292" s="40"/>
      <c r="EG292" s="40"/>
      <c r="EH292" s="40"/>
      <c r="EI292" s="40"/>
      <c r="EJ292" s="40"/>
      <c r="EK292" s="40"/>
      <c r="EL292" s="40"/>
      <c r="EM292" s="40"/>
      <c r="EN292" s="40"/>
      <c r="EO292" s="40"/>
      <c r="EP292" s="40"/>
      <c r="EQ292" s="40"/>
      <c r="ER292" s="40"/>
      <c r="ES292" s="40"/>
      <c r="ET292" s="40"/>
      <c r="EU292" s="40"/>
      <c r="EV292" s="40"/>
      <c r="EW292" s="40"/>
      <c r="EX292" s="40"/>
      <c r="EY292" s="40"/>
      <c r="EZ292" s="40"/>
      <c r="FA292" s="40"/>
      <c r="FB292" s="40"/>
      <c r="FC292" s="40"/>
      <c r="FD292" s="40"/>
      <c r="FE292" s="40"/>
      <c r="FF292" s="40"/>
      <c r="FG292" s="40"/>
      <c r="FH292" s="40"/>
      <c r="FI292" s="40"/>
      <c r="FJ292" s="40"/>
      <c r="FK292" s="40"/>
      <c r="FL292" s="40"/>
      <c r="FM292" s="40"/>
      <c r="FN292" s="40"/>
      <c r="FO292" s="40"/>
      <c r="FP292" s="40"/>
      <c r="FQ292" s="40"/>
      <c r="FR292" s="40"/>
      <c r="FS292" s="40"/>
      <c r="FT292" s="40"/>
      <c r="FU292" s="40"/>
      <c r="FV292" s="40"/>
      <c r="FW292" s="40"/>
      <c r="FX292" s="40"/>
      <c r="FY292" s="40"/>
      <c r="FZ292" s="40"/>
      <c r="GA292" s="40"/>
      <c r="GB292" s="40"/>
      <c r="GC292" s="40"/>
      <c r="GD292" s="40"/>
      <c r="GE292" s="40"/>
      <c r="GF292" s="40"/>
      <c r="GG292" s="40"/>
      <c r="GH292" s="40"/>
      <c r="GI292" s="40"/>
      <c r="GJ292" s="40"/>
      <c r="GK292" s="40"/>
      <c r="GL292" s="40"/>
      <c r="GM292" s="40"/>
      <c r="GN292" s="40"/>
      <c r="GO292" s="40"/>
      <c r="GP292" s="40"/>
      <c r="GQ292" s="40"/>
      <c r="GR292" s="40"/>
      <c r="GS292" s="40"/>
      <c r="GT292" s="40"/>
      <c r="GU292" s="40"/>
      <c r="GV292" s="40"/>
      <c r="GW292" s="40"/>
      <c r="GX292" s="40"/>
      <c r="GY292" s="40"/>
      <c r="GZ292" s="40"/>
      <c r="HA292" s="40"/>
      <c r="HB292" s="40"/>
      <c r="HC292" s="40"/>
      <c r="HD292" s="40"/>
      <c r="HE292" s="40"/>
      <c r="HF292" s="40"/>
      <c r="HG292" s="40"/>
      <c r="HH292" s="40"/>
      <c r="HI292" s="40"/>
      <c r="HJ292" s="40"/>
      <c r="HK292" s="40"/>
      <c r="HL292" s="40"/>
      <c r="HM292" s="40"/>
      <c r="HN292" s="40"/>
      <c r="HO292" s="40"/>
      <c r="HP292" s="40"/>
      <c r="HQ292" s="40"/>
      <c r="HR292" s="40"/>
      <c r="HS292" s="40"/>
      <c r="HT292" s="40"/>
      <c r="HU292" s="40"/>
      <c r="HV292" s="40"/>
      <c r="HW292" s="40"/>
      <c r="HX292" s="40"/>
      <c r="HY292" s="40"/>
      <c r="HZ292" s="40"/>
      <c r="IA292" s="40"/>
      <c r="IB292" s="40"/>
      <c r="IC292" s="40"/>
      <c r="ID292" s="40"/>
      <c r="IE292" s="40"/>
      <c r="IF292" s="40"/>
      <c r="IG292" s="40"/>
      <c r="IH292" s="40"/>
      <c r="II292" s="40"/>
      <c r="IJ292" s="40"/>
      <c r="IK292" s="40"/>
      <c r="IL292" s="40"/>
      <c r="IM292" s="40"/>
      <c r="IN292" s="40"/>
      <c r="IO292" s="40"/>
      <c r="IP292" s="40"/>
      <c r="IQ292" s="40"/>
      <c r="IR292" s="40"/>
      <c r="IS292" s="40"/>
      <c r="IT292" s="40"/>
      <c r="IU292" s="40"/>
      <c r="IV292" s="40"/>
      <c r="IW292" s="40"/>
      <c r="IX292" s="40"/>
      <c r="IY292" s="40"/>
      <c r="IZ292" s="40"/>
      <c r="JA292" s="40"/>
      <c r="JB292" s="40"/>
      <c r="JC292" s="40"/>
      <c r="JD292" s="40"/>
      <c r="JE292" s="40"/>
      <c r="JF292" s="40"/>
      <c r="JG292" s="40"/>
      <c r="JH292" s="40"/>
      <c r="JI292" s="40"/>
      <c r="JJ292" s="40"/>
      <c r="JK292" s="40"/>
      <c r="JL292" s="40"/>
      <c r="JM292" s="40"/>
      <c r="JN292" s="40"/>
      <c r="JO292" s="40"/>
      <c r="JP292" s="40"/>
      <c r="JQ292" s="40"/>
      <c r="JR292" s="40"/>
      <c r="JS292" s="40"/>
      <c r="JT292" s="40"/>
      <c r="JU292" s="40"/>
      <c r="JV292" s="40"/>
      <c r="JW292" s="40"/>
      <c r="JX292" s="40"/>
      <c r="JY292" s="40"/>
      <c r="JZ292" s="40"/>
      <c r="KA292" s="40"/>
      <c r="KB292" s="40"/>
      <c r="KC292" s="40"/>
      <c r="KD292" s="40"/>
      <c r="KE292" s="40"/>
      <c r="KF292" s="40"/>
      <c r="KG292" s="40"/>
      <c r="KH292" s="40"/>
      <c r="KI292" s="40"/>
      <c r="KJ292" s="40"/>
      <c r="KK292" s="40"/>
      <c r="KL292" s="40"/>
      <c r="KM292" s="40"/>
      <c r="KN292" s="40"/>
      <c r="KO292" s="40"/>
      <c r="KP292" s="40"/>
      <c r="KQ292" s="40"/>
      <c r="KR292" s="40"/>
      <c r="KS292" s="40"/>
      <c r="KT292" s="40"/>
      <c r="KU292" s="40"/>
      <c r="KV292" s="40"/>
      <c r="KW292" s="40"/>
      <c r="KX292" s="40"/>
      <c r="KY292" s="40"/>
      <c r="KZ292" s="40"/>
      <c r="LA292" s="40"/>
      <c r="LB292" s="40"/>
      <c r="LC292" s="40"/>
      <c r="LD292" s="40"/>
      <c r="LE292" s="40"/>
      <c r="LF292" s="40"/>
      <c r="LG292" s="40"/>
      <c r="LH292" s="40"/>
      <c r="LI292" s="40"/>
      <c r="LJ292" s="40"/>
      <c r="LK292" s="40"/>
      <c r="LL292" s="40"/>
      <c r="LM292" s="40"/>
      <c r="LN292" s="40"/>
      <c r="LO292" s="40"/>
      <c r="LP292" s="40"/>
      <c r="LQ292" s="40"/>
      <c r="LR292" s="40"/>
      <c r="LS292" s="40"/>
      <c r="LT292" s="40"/>
      <c r="LU292" s="40"/>
      <c r="LV292" s="40"/>
      <c r="LW292" s="40"/>
      <c r="LX292" s="40"/>
      <c r="LY292" s="40"/>
      <c r="LZ292" s="40"/>
      <c r="MA292" s="40"/>
      <c r="MB292" s="40"/>
      <c r="MC292" s="40"/>
      <c r="MD292" s="40"/>
      <c r="ME292" s="40"/>
      <c r="MF292" s="40"/>
      <c r="MG292" s="40"/>
      <c r="MH292" s="40"/>
      <c r="MI292" s="40"/>
      <c r="MJ292" s="40"/>
      <c r="MK292" s="40"/>
      <c r="ML292" s="40"/>
      <c r="MM292" s="40"/>
      <c r="MN292" s="40"/>
      <c r="MO292" s="40"/>
      <c r="MP292" s="40"/>
      <c r="MQ292" s="40"/>
      <c r="MR292" s="40"/>
      <c r="MS292" s="40"/>
      <c r="MT292" s="40"/>
      <c r="MU292" s="40"/>
      <c r="MV292" s="40"/>
      <c r="MW292" s="40"/>
      <c r="MX292" s="40"/>
      <c r="MY292" s="40"/>
      <c r="MZ292" s="40"/>
      <c r="NA292" s="40"/>
      <c r="NB292" s="40"/>
      <c r="NC292" s="40"/>
      <c r="ND292" s="40"/>
      <c r="NE292" s="40"/>
      <c r="NF292" s="40"/>
      <c r="NG292" s="40"/>
      <c r="NH292" s="40"/>
      <c r="NI292" s="40"/>
      <c r="NJ292" s="40"/>
      <c r="NK292" s="40"/>
      <c r="NL292" s="40"/>
      <c r="NM292" s="40"/>
      <c r="NN292" s="40"/>
      <c r="NO292" s="40"/>
      <c r="NP292" s="40"/>
      <c r="NQ292" s="40"/>
      <c r="NR292" s="40"/>
      <c r="NS292" s="40"/>
      <c r="NT292" s="40"/>
      <c r="NU292" s="40"/>
      <c r="NV292" s="40"/>
      <c r="NW292" s="40"/>
      <c r="NX292" s="40"/>
      <c r="NY292" s="40"/>
      <c r="NZ292" s="40"/>
      <c r="OA292" s="40"/>
      <c r="OB292" s="40"/>
      <c r="OC292" s="40"/>
      <c r="OD292" s="40"/>
      <c r="OE292" s="40"/>
      <c r="OF292" s="40"/>
      <c r="OG292" s="40"/>
      <c r="OH292" s="40"/>
      <c r="OI292" s="40"/>
      <c r="OJ292" s="40"/>
      <c r="OK292" s="40"/>
      <c r="OL292" s="40"/>
      <c r="OM292" s="40"/>
      <c r="ON292" s="40"/>
      <c r="OO292" s="40"/>
      <c r="OP292" s="40"/>
      <c r="OQ292" s="40"/>
      <c r="OR292" s="40"/>
      <c r="OS292" s="40"/>
      <c r="OT292" s="40"/>
      <c r="OU292" s="40"/>
      <c r="OV292" s="40"/>
      <c r="OW292" s="40"/>
      <c r="OX292" s="40"/>
      <c r="OY292" s="40"/>
      <c r="OZ292" s="40"/>
      <c r="PA292" s="40"/>
      <c r="PB292" s="40"/>
      <c r="PC292" s="40"/>
      <c r="PD292" s="40"/>
      <c r="PE292" s="40"/>
      <c r="PF292" s="40"/>
      <c r="PG292" s="40"/>
      <c r="PH292" s="40"/>
      <c r="PI292" s="40"/>
      <c r="PJ292" s="40"/>
      <c r="PK292" s="40"/>
      <c r="PL292" s="40"/>
      <c r="PM292" s="40"/>
      <c r="PN292" s="40"/>
      <c r="PO292" s="40"/>
      <c r="PP292" s="40"/>
      <c r="PQ292" s="40"/>
      <c r="PR292" s="40"/>
      <c r="PS292" s="40"/>
      <c r="PT292" s="40"/>
      <c r="PU292" s="40"/>
      <c r="PV292" s="40"/>
      <c r="PW292" s="40"/>
      <c r="PX292" s="40"/>
      <c r="PY292" s="40"/>
      <c r="PZ292" s="40"/>
      <c r="QA292" s="40"/>
      <c r="QB292" s="40"/>
      <c r="QC292" s="40"/>
      <c r="QD292" s="40"/>
      <c r="QE292" s="40"/>
      <c r="QF292" s="40"/>
      <c r="QG292" s="40"/>
      <c r="QH292" s="40"/>
      <c r="QI292" s="40"/>
      <c r="QJ292" s="40"/>
      <c r="QK292" s="40"/>
      <c r="QL292" s="40"/>
      <c r="QM292" s="40"/>
      <c r="QN292" s="40"/>
      <c r="QO292" s="40"/>
      <c r="QP292" s="40"/>
      <c r="QQ292" s="40"/>
      <c r="QR292" s="40"/>
      <c r="QS292" s="40"/>
      <c r="QT292" s="40"/>
      <c r="QU292" s="40"/>
      <c r="QV292" s="40"/>
      <c r="QW292" s="40"/>
      <c r="QX292" s="40"/>
      <c r="QY292" s="40"/>
      <c r="QZ292" s="40"/>
      <c r="RA292" s="40"/>
      <c r="RB292" s="40"/>
      <c r="RC292" s="40"/>
      <c r="RD292" s="40"/>
      <c r="RE292" s="40"/>
      <c r="RF292" s="40"/>
      <c r="RG292" s="40"/>
      <c r="RH292" s="40"/>
      <c r="RI292" s="40"/>
      <c r="RJ292" s="40"/>
      <c r="RK292" s="40"/>
      <c r="RL292" s="40"/>
      <c r="RM292" s="40"/>
      <c r="RN292" s="40"/>
      <c r="RO292" s="40"/>
      <c r="RP292" s="40"/>
      <c r="RQ292" s="40"/>
      <c r="RR292" s="40"/>
      <c r="RS292" s="40"/>
      <c r="RT292" s="40"/>
      <c r="RU292" s="40"/>
      <c r="RV292" s="40"/>
      <c r="RW292" s="40"/>
      <c r="RX292" s="40"/>
      <c r="RY292" s="40"/>
      <c r="RZ292" s="40"/>
      <c r="SA292" s="40"/>
      <c r="SB292" s="40"/>
      <c r="SC292" s="40"/>
      <c r="SD292" s="40"/>
      <c r="SE292" s="40"/>
      <c r="SF292" s="40"/>
      <c r="SG292" s="40"/>
    </row>
    <row r="293" spans="1:501" s="40" customFormat="1" ht="80.25" customHeight="1" x14ac:dyDescent="0.25">
      <c r="A293" s="58" t="s">
        <v>122</v>
      </c>
      <c r="B293" s="59">
        <v>16346883.640000001</v>
      </c>
      <c r="C293" s="59">
        <v>18933005</v>
      </c>
      <c r="D293" s="59">
        <v>19208005</v>
      </c>
      <c r="E293" s="59">
        <v>10454107.23</v>
      </c>
      <c r="F293" s="59">
        <f t="shared" si="78"/>
        <v>0</v>
      </c>
      <c r="G293" s="59"/>
      <c r="H293" s="17"/>
      <c r="I293" s="17">
        <f t="shared" si="80"/>
        <v>0</v>
      </c>
      <c r="J293" s="59"/>
      <c r="K293" s="59"/>
      <c r="L293" s="59">
        <f t="shared" si="81"/>
        <v>0</v>
      </c>
      <c r="M293" s="59">
        <f t="shared" si="79"/>
        <v>19208005</v>
      </c>
      <c r="N293" s="189"/>
    </row>
    <row r="294" spans="1:501" s="40" customFormat="1" ht="15.75" customHeight="1" x14ac:dyDescent="0.25">
      <c r="A294" s="28" t="s">
        <v>123</v>
      </c>
      <c r="B294" s="60">
        <v>10606024.15</v>
      </c>
      <c r="C294" s="60">
        <v>11947878.6</v>
      </c>
      <c r="D294" s="60">
        <v>11947878.6</v>
      </c>
      <c r="E294" s="60">
        <v>6838641.9400000004</v>
      </c>
      <c r="F294" s="60">
        <f t="shared" si="78"/>
        <v>0</v>
      </c>
      <c r="G294" s="60"/>
      <c r="H294" s="149"/>
      <c r="I294" s="144">
        <f t="shared" si="80"/>
        <v>0</v>
      </c>
      <c r="J294" s="60"/>
      <c r="K294" s="60"/>
      <c r="L294" s="60">
        <f t="shared" si="81"/>
        <v>0</v>
      </c>
      <c r="M294" s="60">
        <f t="shared" si="79"/>
        <v>11947878.6</v>
      </c>
      <c r="N294" s="170"/>
    </row>
    <row r="295" spans="1:501" s="40" customFormat="1" ht="15" x14ac:dyDescent="0.25">
      <c r="A295" s="61" t="s">
        <v>124</v>
      </c>
      <c r="B295" s="61">
        <v>3159302.47</v>
      </c>
      <c r="C295" s="61">
        <v>3608259.3</v>
      </c>
      <c r="D295" s="61">
        <v>3608259.3</v>
      </c>
      <c r="E295" s="61">
        <v>1961242.06</v>
      </c>
      <c r="F295" s="61">
        <f t="shared" si="78"/>
        <v>0</v>
      </c>
      <c r="G295" s="61"/>
      <c r="H295" s="61"/>
      <c r="I295" s="61">
        <f t="shared" si="80"/>
        <v>0</v>
      </c>
      <c r="J295" s="61"/>
      <c r="K295" s="61"/>
      <c r="L295" s="61">
        <f t="shared" si="81"/>
        <v>0</v>
      </c>
      <c r="M295" s="61">
        <f t="shared" si="79"/>
        <v>3608259.3</v>
      </c>
      <c r="N295" s="170"/>
    </row>
    <row r="296" spans="1:501" s="4" customFormat="1" ht="15" x14ac:dyDescent="0.25">
      <c r="A296" s="62" t="s">
        <v>78</v>
      </c>
      <c r="B296" s="63">
        <v>1168385.18</v>
      </c>
      <c r="C296" s="63">
        <f>101763+1418719</f>
        <v>1520482</v>
      </c>
      <c r="D296" s="63">
        <f>101763+1418719</f>
        <v>1520482</v>
      </c>
      <c r="E296" s="63">
        <v>908396.4</v>
      </c>
      <c r="F296" s="63">
        <f t="shared" si="78"/>
        <v>0</v>
      </c>
      <c r="G296" s="63"/>
      <c r="H296" s="150"/>
      <c r="I296" s="148">
        <f t="shared" si="80"/>
        <v>0</v>
      </c>
      <c r="J296" s="63"/>
      <c r="K296" s="63"/>
      <c r="L296" s="63">
        <f t="shared" si="81"/>
        <v>0</v>
      </c>
      <c r="M296" s="63">
        <f t="shared" si="79"/>
        <v>1520482</v>
      </c>
      <c r="N296" s="170"/>
    </row>
    <row r="297" spans="1:501" s="4" customFormat="1" ht="59.25" customHeight="1" x14ac:dyDescent="0.25">
      <c r="A297" s="64" t="s">
        <v>125</v>
      </c>
      <c r="B297" s="65">
        <v>478016.28</v>
      </c>
      <c r="C297" s="65">
        <v>653518</v>
      </c>
      <c r="D297" s="65">
        <v>653518</v>
      </c>
      <c r="E297" s="65">
        <v>295900.79999999999</v>
      </c>
      <c r="F297" s="65">
        <f t="shared" si="78"/>
        <v>0</v>
      </c>
      <c r="G297" s="65"/>
      <c r="H297" s="151"/>
      <c r="I297" s="152">
        <f t="shared" si="80"/>
        <v>0</v>
      </c>
      <c r="J297" s="65"/>
      <c r="K297" s="65"/>
      <c r="L297" s="65">
        <f t="shared" si="81"/>
        <v>0</v>
      </c>
      <c r="M297" s="65">
        <f t="shared" si="79"/>
        <v>653518</v>
      </c>
      <c r="N297" s="174"/>
    </row>
    <row r="298" spans="1:501" s="4" customFormat="1" ht="27.75" customHeight="1" x14ac:dyDescent="0.25">
      <c r="A298" s="66" t="s">
        <v>126</v>
      </c>
      <c r="B298" s="67">
        <v>197336.66</v>
      </c>
      <c r="C298" s="67">
        <v>187065</v>
      </c>
      <c r="D298" s="67">
        <v>187065</v>
      </c>
      <c r="E298" s="67">
        <v>138348.26</v>
      </c>
      <c r="F298" s="67">
        <f t="shared" si="78"/>
        <v>0</v>
      </c>
      <c r="G298" s="67"/>
      <c r="H298" s="153"/>
      <c r="I298" s="154">
        <f t="shared" si="80"/>
        <v>0</v>
      </c>
      <c r="J298" s="67"/>
      <c r="K298" s="67"/>
      <c r="L298" s="67">
        <f t="shared" si="81"/>
        <v>0</v>
      </c>
      <c r="M298" s="67">
        <f t="shared" si="79"/>
        <v>187065</v>
      </c>
      <c r="N298" s="170"/>
    </row>
    <row r="299" spans="1:501" s="4" customFormat="1" ht="36.75" customHeight="1" x14ac:dyDescent="0.25">
      <c r="A299" s="33" t="s">
        <v>48</v>
      </c>
      <c r="B299" s="16">
        <v>13823949</v>
      </c>
      <c r="C299" s="16">
        <v>15829319</v>
      </c>
      <c r="D299" s="16">
        <v>15829319</v>
      </c>
      <c r="E299" s="16">
        <v>8776424</v>
      </c>
      <c r="F299" s="16">
        <f t="shared" si="78"/>
        <v>0</v>
      </c>
      <c r="G299" s="16"/>
      <c r="H299" s="17"/>
      <c r="I299" s="17">
        <f t="shared" si="80"/>
        <v>0</v>
      </c>
      <c r="J299" s="16"/>
      <c r="K299" s="16"/>
      <c r="L299" s="16">
        <f t="shared" si="81"/>
        <v>0</v>
      </c>
      <c r="M299" s="16">
        <f t="shared" si="79"/>
        <v>15829319</v>
      </c>
      <c r="N299" s="174"/>
    </row>
    <row r="300" spans="1:501" s="4" customFormat="1" ht="99" customHeight="1" x14ac:dyDescent="0.25">
      <c r="A300" s="58" t="s">
        <v>127</v>
      </c>
      <c r="B300" s="59">
        <v>66528746.700000003</v>
      </c>
      <c r="C300" s="59">
        <v>72152531.530000001</v>
      </c>
      <c r="D300" s="59">
        <v>72343473.879999995</v>
      </c>
      <c r="E300" s="59">
        <v>44329943.609999999</v>
      </c>
      <c r="F300" s="59">
        <f t="shared" si="78"/>
        <v>0</v>
      </c>
      <c r="G300" s="59"/>
      <c r="H300" s="17"/>
      <c r="I300" s="17">
        <f t="shared" si="80"/>
        <v>-1011400</v>
      </c>
      <c r="J300" s="59"/>
      <c r="K300" s="59">
        <v>-1011400</v>
      </c>
      <c r="L300" s="59">
        <f t="shared" si="81"/>
        <v>-1011400</v>
      </c>
      <c r="M300" s="59">
        <f t="shared" si="79"/>
        <v>71332073.879999995</v>
      </c>
      <c r="N300" s="189" t="s">
        <v>289</v>
      </c>
    </row>
    <row r="301" spans="1:501" s="4" customFormat="1" ht="45" customHeight="1" x14ac:dyDescent="0.25">
      <c r="A301" s="28" t="s">
        <v>123</v>
      </c>
      <c r="B301" s="60">
        <v>42194758.850000001</v>
      </c>
      <c r="C301" s="60">
        <v>45772889.399999999</v>
      </c>
      <c r="D301" s="60">
        <v>45772889.399999999</v>
      </c>
      <c r="E301" s="60">
        <v>28829836.41</v>
      </c>
      <c r="F301" s="60">
        <f t="shared" si="78"/>
        <v>0</v>
      </c>
      <c r="G301" s="60"/>
      <c r="H301" s="149"/>
      <c r="I301" s="144">
        <f t="shared" si="80"/>
        <v>0</v>
      </c>
      <c r="J301" s="60"/>
      <c r="K301" s="60"/>
      <c r="L301" s="60">
        <f t="shared" si="81"/>
        <v>0</v>
      </c>
      <c r="M301" s="60">
        <f t="shared" si="79"/>
        <v>45772889.399999999</v>
      </c>
      <c r="N301" s="170"/>
    </row>
    <row r="302" spans="1:501" s="40" customFormat="1" ht="15" x14ac:dyDescent="0.25">
      <c r="A302" s="61" t="s">
        <v>124</v>
      </c>
      <c r="B302" s="61">
        <v>12070522.560000001</v>
      </c>
      <c r="C302" s="61">
        <v>13710162.6</v>
      </c>
      <c r="D302" s="61">
        <v>13710162.6</v>
      </c>
      <c r="E302" s="61">
        <v>8533889.6099999994</v>
      </c>
      <c r="F302" s="61">
        <f t="shared" si="78"/>
        <v>0</v>
      </c>
      <c r="G302" s="61"/>
      <c r="H302" s="61"/>
      <c r="I302" s="61">
        <f t="shared" si="80"/>
        <v>0</v>
      </c>
      <c r="J302" s="61"/>
      <c r="K302" s="61"/>
      <c r="L302" s="61">
        <f t="shared" si="81"/>
        <v>0</v>
      </c>
      <c r="M302" s="61">
        <f t="shared" si="79"/>
        <v>13710162.6</v>
      </c>
      <c r="N302" s="170"/>
    </row>
    <row r="303" spans="1:501" s="4" customFormat="1" ht="39.75" customHeight="1" x14ac:dyDescent="0.25">
      <c r="A303" s="62" t="s">
        <v>78</v>
      </c>
      <c r="B303" s="63">
        <v>4390386.34</v>
      </c>
      <c r="C303" s="63">
        <v>6177455</v>
      </c>
      <c r="D303" s="63">
        <v>6177455</v>
      </c>
      <c r="E303" s="63">
        <v>3784716.18</v>
      </c>
      <c r="F303" s="63">
        <f t="shared" si="78"/>
        <v>0</v>
      </c>
      <c r="G303" s="63"/>
      <c r="H303" s="150"/>
      <c r="I303" s="148">
        <f t="shared" si="80"/>
        <v>0</v>
      </c>
      <c r="J303" s="63"/>
      <c r="K303" s="63"/>
      <c r="L303" s="63">
        <f t="shared" si="81"/>
        <v>0</v>
      </c>
      <c r="M303" s="63">
        <f t="shared" si="79"/>
        <v>6177455</v>
      </c>
      <c r="N303" s="170"/>
    </row>
    <row r="304" spans="1:501" s="4" customFormat="1" ht="46.5" customHeight="1" x14ac:dyDescent="0.25">
      <c r="A304" s="64" t="s">
        <v>125</v>
      </c>
      <c r="B304" s="65">
        <v>615137.30000000005</v>
      </c>
      <c r="C304" s="65">
        <v>663765</v>
      </c>
      <c r="D304" s="65">
        <v>663765</v>
      </c>
      <c r="E304" s="65">
        <v>369648.8</v>
      </c>
      <c r="F304" s="65">
        <f t="shared" si="78"/>
        <v>0</v>
      </c>
      <c r="G304" s="65"/>
      <c r="H304" s="151"/>
      <c r="I304" s="152">
        <f t="shared" si="80"/>
        <v>0</v>
      </c>
      <c r="J304" s="65"/>
      <c r="K304" s="65"/>
      <c r="L304" s="65">
        <f t="shared" si="81"/>
        <v>0</v>
      </c>
      <c r="M304" s="65">
        <f t="shared" si="79"/>
        <v>663765</v>
      </c>
      <c r="N304" s="174"/>
    </row>
    <row r="305" spans="1:14" s="4" customFormat="1" ht="23.25" customHeight="1" x14ac:dyDescent="0.25">
      <c r="A305" s="66" t="s">
        <v>126</v>
      </c>
      <c r="B305" s="67">
        <v>421506.62</v>
      </c>
      <c r="C305" s="67">
        <v>487745</v>
      </c>
      <c r="D305" s="67">
        <v>487745</v>
      </c>
      <c r="E305" s="67">
        <v>306430.82</v>
      </c>
      <c r="F305" s="67">
        <f t="shared" si="78"/>
        <v>0</v>
      </c>
      <c r="G305" s="67"/>
      <c r="H305" s="153"/>
      <c r="I305" s="154">
        <f t="shared" si="80"/>
        <v>0</v>
      </c>
      <c r="J305" s="154"/>
      <c r="K305" s="67"/>
      <c r="L305" s="67">
        <f t="shared" si="81"/>
        <v>0</v>
      </c>
      <c r="M305" s="67">
        <f t="shared" si="79"/>
        <v>487745</v>
      </c>
      <c r="N305" s="170"/>
    </row>
    <row r="306" spans="1:14" s="4" customFormat="1" ht="25.5" x14ac:dyDescent="0.25">
      <c r="A306" s="33" t="s">
        <v>48</v>
      </c>
      <c r="B306" s="16">
        <v>56995127</v>
      </c>
      <c r="C306" s="16">
        <v>59905905</v>
      </c>
      <c r="D306" s="16">
        <v>59905905</v>
      </c>
      <c r="E306" s="16">
        <v>37247915.020000003</v>
      </c>
      <c r="F306" s="16">
        <f t="shared" si="78"/>
        <v>0</v>
      </c>
      <c r="G306" s="16"/>
      <c r="H306" s="17"/>
      <c r="I306" s="17">
        <f t="shared" si="80"/>
        <v>0</v>
      </c>
      <c r="J306" s="16"/>
      <c r="K306" s="16"/>
      <c r="L306" s="16">
        <f t="shared" si="81"/>
        <v>0</v>
      </c>
      <c r="M306" s="16">
        <f t="shared" si="79"/>
        <v>59905905</v>
      </c>
      <c r="N306" s="174"/>
    </row>
    <row r="307" spans="1:14" s="4" customFormat="1" ht="50.25" customHeight="1" x14ac:dyDescent="0.25">
      <c r="A307" s="58" t="s">
        <v>128</v>
      </c>
      <c r="B307" s="59">
        <v>15343565.800000001</v>
      </c>
      <c r="C307" s="59">
        <v>18162483.120000001</v>
      </c>
      <c r="D307" s="59">
        <v>18436283.120000001</v>
      </c>
      <c r="E307" s="59">
        <v>10004514.939999999</v>
      </c>
      <c r="F307" s="59">
        <f t="shared" si="78"/>
        <v>0</v>
      </c>
      <c r="G307" s="59"/>
      <c r="H307" s="17"/>
      <c r="I307" s="17">
        <f t="shared" si="80"/>
        <v>0</v>
      </c>
      <c r="J307" s="17"/>
      <c r="K307" s="17"/>
      <c r="L307" s="59">
        <f t="shared" si="81"/>
        <v>0</v>
      </c>
      <c r="M307" s="59">
        <f t="shared" si="79"/>
        <v>18436283.120000001</v>
      </c>
      <c r="N307" s="172"/>
    </row>
    <row r="308" spans="1:14" s="4" customFormat="1" ht="41.25" customHeight="1" x14ac:dyDescent="0.25">
      <c r="A308" s="28" t="s">
        <v>123</v>
      </c>
      <c r="B308" s="29">
        <v>9757644.8399999999</v>
      </c>
      <c r="C308" s="29">
        <v>11283658</v>
      </c>
      <c r="D308" s="29">
        <v>11283658</v>
      </c>
      <c r="E308" s="29">
        <v>6124565.1399999997</v>
      </c>
      <c r="F308" s="29">
        <f t="shared" si="78"/>
        <v>0</v>
      </c>
      <c r="G308" s="29"/>
      <c r="H308" s="144"/>
      <c r="I308" s="144">
        <f t="shared" si="80"/>
        <v>0</v>
      </c>
      <c r="J308" s="29"/>
      <c r="K308" s="29"/>
      <c r="L308" s="29">
        <f t="shared" si="81"/>
        <v>0</v>
      </c>
      <c r="M308" s="29">
        <f t="shared" si="79"/>
        <v>11283658</v>
      </c>
      <c r="N308" s="170"/>
    </row>
    <row r="309" spans="1:14" s="40" customFormat="1" ht="22.5" customHeight="1" x14ac:dyDescent="0.25">
      <c r="A309" s="61" t="s">
        <v>124</v>
      </c>
      <c r="B309" s="61">
        <v>2610471.83</v>
      </c>
      <c r="C309" s="61">
        <v>3407665</v>
      </c>
      <c r="D309" s="61">
        <v>3407665</v>
      </c>
      <c r="E309" s="61">
        <v>1672601.75</v>
      </c>
      <c r="F309" s="61">
        <f t="shared" si="78"/>
        <v>0</v>
      </c>
      <c r="G309" s="61"/>
      <c r="H309" s="61"/>
      <c r="I309" s="61">
        <f t="shared" si="80"/>
        <v>0</v>
      </c>
      <c r="J309" s="61"/>
      <c r="K309" s="61"/>
      <c r="L309" s="61">
        <f t="shared" si="81"/>
        <v>0</v>
      </c>
      <c r="M309" s="61">
        <f t="shared" si="79"/>
        <v>3407665</v>
      </c>
      <c r="N309" s="170"/>
    </row>
    <row r="310" spans="1:14" s="4" customFormat="1" ht="40.5" customHeight="1" x14ac:dyDescent="0.25">
      <c r="A310" s="62" t="s">
        <v>78</v>
      </c>
      <c r="B310" s="47">
        <v>2103153.9700000002</v>
      </c>
      <c r="C310" s="47">
        <v>2487375</v>
      </c>
      <c r="D310" s="47">
        <v>2487375</v>
      </c>
      <c r="E310" s="47">
        <v>1414782.71</v>
      </c>
      <c r="F310" s="47">
        <f t="shared" si="78"/>
        <v>0</v>
      </c>
      <c r="G310" s="47"/>
      <c r="H310" s="148"/>
      <c r="I310" s="148">
        <f t="shared" si="80"/>
        <v>0</v>
      </c>
      <c r="J310" s="47"/>
      <c r="K310" s="47"/>
      <c r="L310" s="47">
        <f t="shared" si="81"/>
        <v>0</v>
      </c>
      <c r="M310" s="47">
        <f t="shared" si="79"/>
        <v>2487375</v>
      </c>
      <c r="N310" s="174"/>
    </row>
    <row r="311" spans="1:14" s="4" customFormat="1" ht="15" x14ac:dyDescent="0.25">
      <c r="A311" s="66" t="s">
        <v>126</v>
      </c>
      <c r="B311" s="68">
        <v>39605.06</v>
      </c>
      <c r="C311" s="68">
        <v>52800</v>
      </c>
      <c r="D311" s="68">
        <v>52800</v>
      </c>
      <c r="E311" s="68">
        <v>23143.25</v>
      </c>
      <c r="F311" s="68">
        <f t="shared" si="78"/>
        <v>0</v>
      </c>
      <c r="G311" s="68"/>
      <c r="H311" s="154"/>
      <c r="I311" s="154">
        <f t="shared" si="80"/>
        <v>0</v>
      </c>
      <c r="J311" s="68"/>
      <c r="K311" s="68"/>
      <c r="L311" s="68">
        <f t="shared" si="81"/>
        <v>0</v>
      </c>
      <c r="M311" s="68">
        <f t="shared" si="79"/>
        <v>52800</v>
      </c>
      <c r="N311" s="170"/>
    </row>
    <row r="312" spans="1:14" s="4" customFormat="1" ht="25.5" x14ac:dyDescent="0.25">
      <c r="A312" s="33" t="s">
        <v>48</v>
      </c>
      <c r="B312" s="16"/>
      <c r="C312" s="16">
        <v>0</v>
      </c>
      <c r="D312" s="16">
        <v>0</v>
      </c>
      <c r="E312" s="16"/>
      <c r="F312" s="16">
        <f t="shared" si="78"/>
        <v>0</v>
      </c>
      <c r="G312" s="16"/>
      <c r="H312" s="17"/>
      <c r="I312" s="17">
        <f t="shared" si="80"/>
        <v>0</v>
      </c>
      <c r="J312" s="16"/>
      <c r="K312" s="16"/>
      <c r="L312" s="16">
        <f t="shared" si="81"/>
        <v>0</v>
      </c>
      <c r="M312" s="16">
        <f t="shared" si="79"/>
        <v>0</v>
      </c>
      <c r="N312" s="173"/>
    </row>
    <row r="313" spans="1:14" s="4" customFormat="1" ht="88.5" customHeight="1" x14ac:dyDescent="0.25">
      <c r="A313" s="58" t="s">
        <v>129</v>
      </c>
      <c r="B313" s="59">
        <v>10394629.470000001</v>
      </c>
      <c r="C313" s="59">
        <v>13340834</v>
      </c>
      <c r="D313" s="59">
        <v>13340834</v>
      </c>
      <c r="E313" s="59">
        <v>7185989.6900000004</v>
      </c>
      <c r="F313" s="59">
        <f t="shared" si="78"/>
        <v>0</v>
      </c>
      <c r="G313" s="59"/>
      <c r="H313" s="17"/>
      <c r="I313" s="17">
        <f t="shared" si="80"/>
        <v>-826.45</v>
      </c>
      <c r="J313" s="59"/>
      <c r="K313" s="59">
        <v>-826.45</v>
      </c>
      <c r="L313" s="59">
        <f t="shared" si="81"/>
        <v>-826.45</v>
      </c>
      <c r="M313" s="59">
        <f t="shared" si="79"/>
        <v>13340007.550000001</v>
      </c>
      <c r="N313" s="172" t="s">
        <v>280</v>
      </c>
    </row>
    <row r="314" spans="1:14" s="4" customFormat="1" ht="66.75" customHeight="1" x14ac:dyDescent="0.25">
      <c r="A314" s="28" t="s">
        <v>123</v>
      </c>
      <c r="B314" s="29">
        <v>6951306.6799999997</v>
      </c>
      <c r="C314" s="29">
        <v>8828093</v>
      </c>
      <c r="D314" s="29">
        <v>8828093</v>
      </c>
      <c r="E314" s="29">
        <v>4809343.1100000003</v>
      </c>
      <c r="F314" s="29">
        <f t="shared" si="78"/>
        <v>0</v>
      </c>
      <c r="G314" s="29">
        <v>0</v>
      </c>
      <c r="H314" s="144">
        <v>0</v>
      </c>
      <c r="I314" s="144">
        <f t="shared" si="80"/>
        <v>0</v>
      </c>
      <c r="J314" s="29"/>
      <c r="K314" s="29">
        <v>0</v>
      </c>
      <c r="L314" s="29">
        <f t="shared" si="81"/>
        <v>0</v>
      </c>
      <c r="M314" s="29">
        <f t="shared" si="79"/>
        <v>8828093</v>
      </c>
      <c r="N314" s="173"/>
    </row>
    <row r="315" spans="1:14" s="40" customFormat="1" ht="78" customHeight="1" x14ac:dyDescent="0.25">
      <c r="A315" s="61" t="s">
        <v>124</v>
      </c>
      <c r="B315" s="61">
        <v>2077229.77</v>
      </c>
      <c r="C315" s="61">
        <v>2656299</v>
      </c>
      <c r="D315" s="61">
        <v>2656299</v>
      </c>
      <c r="E315" s="61">
        <v>1389032.44</v>
      </c>
      <c r="F315" s="61">
        <f t="shared" si="78"/>
        <v>0</v>
      </c>
      <c r="G315" s="61">
        <v>0</v>
      </c>
      <c r="H315" s="61">
        <v>0</v>
      </c>
      <c r="I315" s="61">
        <f t="shared" si="80"/>
        <v>0</v>
      </c>
      <c r="J315" s="61"/>
      <c r="K315" s="61">
        <v>0</v>
      </c>
      <c r="L315" s="61">
        <f t="shared" si="81"/>
        <v>0</v>
      </c>
      <c r="M315" s="61">
        <f t="shared" si="79"/>
        <v>2656299</v>
      </c>
      <c r="N315" s="173"/>
    </row>
    <row r="316" spans="1:14" s="4" customFormat="1" ht="84.75" customHeight="1" x14ac:dyDescent="0.25">
      <c r="A316" s="62" t="s">
        <v>78</v>
      </c>
      <c r="B316" s="47">
        <v>611302.97</v>
      </c>
      <c r="C316" s="47">
        <v>1102285</v>
      </c>
      <c r="D316" s="47">
        <v>1102285</v>
      </c>
      <c r="E316" s="47">
        <v>455117.95</v>
      </c>
      <c r="F316" s="47">
        <f t="shared" si="78"/>
        <v>0</v>
      </c>
      <c r="G316" s="47"/>
      <c r="H316" s="148">
        <v>0</v>
      </c>
      <c r="I316" s="148">
        <v>0</v>
      </c>
      <c r="J316" s="47"/>
      <c r="K316" s="47">
        <v>0</v>
      </c>
      <c r="L316" s="47">
        <f t="shared" si="81"/>
        <v>0</v>
      </c>
      <c r="M316" s="47">
        <f t="shared" si="79"/>
        <v>1102285</v>
      </c>
      <c r="N316" s="173"/>
    </row>
    <row r="317" spans="1:14" s="4" customFormat="1" ht="75" customHeight="1" x14ac:dyDescent="0.25">
      <c r="A317" s="66" t="s">
        <v>126</v>
      </c>
      <c r="B317" s="68">
        <v>81129</v>
      </c>
      <c r="C317" s="68">
        <v>52460</v>
      </c>
      <c r="D317" s="68">
        <v>52460</v>
      </c>
      <c r="E317" s="68">
        <v>38112</v>
      </c>
      <c r="F317" s="68">
        <f t="shared" si="78"/>
        <v>0</v>
      </c>
      <c r="G317" s="68"/>
      <c r="H317" s="154">
        <v>0</v>
      </c>
      <c r="I317" s="154">
        <f t="shared" si="80"/>
        <v>0</v>
      </c>
      <c r="J317" s="68"/>
      <c r="K317" s="68">
        <v>0</v>
      </c>
      <c r="L317" s="68">
        <f t="shared" si="81"/>
        <v>0</v>
      </c>
      <c r="M317" s="68">
        <f t="shared" si="79"/>
        <v>52460</v>
      </c>
      <c r="N317" s="173"/>
    </row>
    <row r="318" spans="1:14" s="4" customFormat="1" ht="43.5" customHeight="1" x14ac:dyDescent="0.25">
      <c r="A318" s="33" t="s">
        <v>48</v>
      </c>
      <c r="B318" s="16"/>
      <c r="C318" s="16">
        <v>0</v>
      </c>
      <c r="D318" s="16">
        <v>0</v>
      </c>
      <c r="E318" s="16"/>
      <c r="F318" s="16">
        <f t="shared" si="78"/>
        <v>0</v>
      </c>
      <c r="G318" s="16"/>
      <c r="H318" s="17"/>
      <c r="I318" s="17">
        <f t="shared" si="80"/>
        <v>0</v>
      </c>
      <c r="J318" s="16"/>
      <c r="K318" s="16"/>
      <c r="L318" s="16">
        <f t="shared" si="81"/>
        <v>0</v>
      </c>
      <c r="M318" s="16">
        <f t="shared" si="79"/>
        <v>0</v>
      </c>
      <c r="N318" s="169"/>
    </row>
    <row r="319" spans="1:14" s="4" customFormat="1" ht="195.75" customHeight="1" x14ac:dyDescent="0.25">
      <c r="A319" s="30" t="s">
        <v>130</v>
      </c>
      <c r="B319" s="35">
        <f>SUM(B321:B345)</f>
        <v>8804896.879999999</v>
      </c>
      <c r="C319" s="35">
        <f>SUM(C321:C345)</f>
        <v>8099703.3900000006</v>
      </c>
      <c r="D319" s="35">
        <f>SUM(D321:D345)</f>
        <v>11993710.77</v>
      </c>
      <c r="E319" s="35">
        <f>SUM(E321:E345)</f>
        <v>6166017.0899999999</v>
      </c>
      <c r="F319" s="35">
        <f t="shared" si="78"/>
        <v>729764.29999999993</v>
      </c>
      <c r="G319" s="35">
        <f>G324+G343</f>
        <v>717537.85</v>
      </c>
      <c r="H319" s="35">
        <f>H324+H340</f>
        <v>12226.45</v>
      </c>
      <c r="I319" s="35">
        <f t="shared" si="80"/>
        <v>0</v>
      </c>
      <c r="J319" s="35">
        <f>SUM(J320:J345)</f>
        <v>0</v>
      </c>
      <c r="K319" s="35">
        <f>SUM(K321:K345)</f>
        <v>0</v>
      </c>
      <c r="L319" s="35">
        <f t="shared" si="81"/>
        <v>729764.29999999993</v>
      </c>
      <c r="M319" s="35">
        <f t="shared" si="79"/>
        <v>12723475.07</v>
      </c>
      <c r="N319" s="189"/>
    </row>
    <row r="320" spans="1:14" s="4" customFormat="1" ht="38.25" x14ac:dyDescent="0.25">
      <c r="A320" s="57" t="s">
        <v>131</v>
      </c>
      <c r="B320" s="34"/>
      <c r="C320" s="34"/>
      <c r="D320" s="34"/>
      <c r="E320" s="34"/>
      <c r="F320" s="34">
        <f t="shared" si="78"/>
        <v>0</v>
      </c>
      <c r="G320" s="34"/>
      <c r="H320" s="147"/>
      <c r="I320" s="17">
        <f t="shared" si="80"/>
        <v>0</v>
      </c>
      <c r="J320" s="34"/>
      <c r="K320" s="34"/>
      <c r="L320" s="34">
        <f t="shared" si="81"/>
        <v>0</v>
      </c>
      <c r="M320" s="34">
        <f t="shared" si="79"/>
        <v>0</v>
      </c>
      <c r="N320" s="118"/>
    </row>
    <row r="321" spans="1:14" s="4" customFormat="1" ht="72" customHeight="1" x14ac:dyDescent="0.25">
      <c r="A321" s="69" t="s">
        <v>235</v>
      </c>
      <c r="B321" s="70">
        <v>1374756.02</v>
      </c>
      <c r="C321" s="70">
        <v>1694394.81</v>
      </c>
      <c r="D321" s="70">
        <v>1694394.81</v>
      </c>
      <c r="E321" s="70">
        <v>944684.19</v>
      </c>
      <c r="F321" s="70">
        <f t="shared" si="78"/>
        <v>0</v>
      </c>
      <c r="G321" s="70"/>
      <c r="H321" s="155"/>
      <c r="I321" s="155">
        <f t="shared" si="80"/>
        <v>0</v>
      </c>
      <c r="J321" s="70"/>
      <c r="K321" s="70"/>
      <c r="L321" s="70">
        <f t="shared" si="81"/>
        <v>0</v>
      </c>
      <c r="M321" s="70">
        <f t="shared" si="79"/>
        <v>1694394.81</v>
      </c>
      <c r="N321" s="169"/>
    </row>
    <row r="322" spans="1:14" s="4" customFormat="1" ht="43.5" customHeight="1" x14ac:dyDescent="0.25">
      <c r="A322" s="71" t="s">
        <v>245</v>
      </c>
      <c r="B322" s="16">
        <v>1114470</v>
      </c>
      <c r="C322" s="16">
        <v>0</v>
      </c>
      <c r="D322" s="16">
        <v>0</v>
      </c>
      <c r="E322" s="16">
        <v>0</v>
      </c>
      <c r="F322" s="16">
        <f t="shared" ref="F322:F387" si="84">G322+H322</f>
        <v>0</v>
      </c>
      <c r="G322" s="16"/>
      <c r="H322" s="17">
        <v>0</v>
      </c>
      <c r="I322" s="17">
        <f t="shared" si="80"/>
        <v>0</v>
      </c>
      <c r="J322" s="16"/>
      <c r="K322" s="16"/>
      <c r="L322" s="16">
        <f t="shared" si="81"/>
        <v>0</v>
      </c>
      <c r="M322" s="16">
        <f t="shared" ref="M322:M387" si="85">D322+L322</f>
        <v>0</v>
      </c>
      <c r="N322" s="173"/>
    </row>
    <row r="323" spans="1:14" s="4" customFormat="1" ht="25.5" x14ac:dyDescent="0.25">
      <c r="A323" s="71" t="s">
        <v>234</v>
      </c>
      <c r="B323" s="16">
        <v>35366</v>
      </c>
      <c r="C323" s="16">
        <v>31504.080000000002</v>
      </c>
      <c r="D323" s="16">
        <v>31504.080000000002</v>
      </c>
      <c r="E323" s="16">
        <v>31504.080000000002</v>
      </c>
      <c r="F323" s="16">
        <f t="shared" si="84"/>
        <v>0</v>
      </c>
      <c r="G323" s="16"/>
      <c r="H323" s="17"/>
      <c r="I323" s="17">
        <f t="shared" si="80"/>
        <v>0</v>
      </c>
      <c r="J323" s="16"/>
      <c r="K323" s="16"/>
      <c r="L323" s="16">
        <f t="shared" si="81"/>
        <v>0</v>
      </c>
      <c r="M323" s="16">
        <f t="shared" si="85"/>
        <v>31504.080000000002</v>
      </c>
      <c r="N323" s="118"/>
    </row>
    <row r="324" spans="1:14" s="4" customFormat="1" ht="102" x14ac:dyDescent="0.25">
      <c r="A324" s="71" t="s">
        <v>133</v>
      </c>
      <c r="B324" s="16">
        <v>85460</v>
      </c>
      <c r="C324" s="16">
        <v>0</v>
      </c>
      <c r="D324" s="16">
        <v>0</v>
      </c>
      <c r="E324" s="16"/>
      <c r="F324" s="16">
        <f t="shared" si="84"/>
        <v>41324.299999999996</v>
      </c>
      <c r="G324" s="16">
        <v>40497.85</v>
      </c>
      <c r="H324" s="17">
        <v>826.45</v>
      </c>
      <c r="I324" s="17">
        <f t="shared" si="80"/>
        <v>0</v>
      </c>
      <c r="J324" s="16"/>
      <c r="K324" s="16"/>
      <c r="L324" s="16">
        <f t="shared" si="81"/>
        <v>41324.299999999996</v>
      </c>
      <c r="M324" s="16">
        <f t="shared" si="85"/>
        <v>41324.299999999996</v>
      </c>
      <c r="N324" s="172" t="s">
        <v>283</v>
      </c>
    </row>
    <row r="325" spans="1:14" s="4" customFormat="1" ht="42" customHeight="1" x14ac:dyDescent="0.25">
      <c r="A325" s="71" t="s">
        <v>248</v>
      </c>
      <c r="B325" s="16">
        <v>53729</v>
      </c>
      <c r="C325" s="16">
        <v>0</v>
      </c>
      <c r="D325" s="16">
        <v>0</v>
      </c>
      <c r="E325" s="16"/>
      <c r="F325" s="16">
        <f t="shared" si="84"/>
        <v>0</v>
      </c>
      <c r="G325" s="16">
        <v>0</v>
      </c>
      <c r="H325" s="17">
        <v>0</v>
      </c>
      <c r="I325" s="17">
        <f t="shared" si="80"/>
        <v>0</v>
      </c>
      <c r="J325" s="16"/>
      <c r="K325" s="16"/>
      <c r="L325" s="16">
        <f t="shared" si="81"/>
        <v>0</v>
      </c>
      <c r="M325" s="16">
        <f t="shared" si="85"/>
        <v>0</v>
      </c>
      <c r="N325" s="172"/>
    </row>
    <row r="326" spans="1:14" s="4" customFormat="1" ht="15" x14ac:dyDescent="0.25">
      <c r="A326" s="71" t="s">
        <v>134</v>
      </c>
      <c r="B326" s="16"/>
      <c r="C326" s="16">
        <v>0</v>
      </c>
      <c r="D326" s="16">
        <v>0</v>
      </c>
      <c r="E326" s="16"/>
      <c r="F326" s="16">
        <f t="shared" si="84"/>
        <v>0</v>
      </c>
      <c r="G326" s="16"/>
      <c r="H326" s="17"/>
      <c r="I326" s="17">
        <f t="shared" si="80"/>
        <v>0</v>
      </c>
      <c r="J326" s="16"/>
      <c r="K326" s="16"/>
      <c r="L326" s="16">
        <f t="shared" si="81"/>
        <v>0</v>
      </c>
      <c r="M326" s="16">
        <f t="shared" si="85"/>
        <v>0</v>
      </c>
      <c r="N326" s="118"/>
    </row>
    <row r="327" spans="1:14" s="4" customFormat="1" ht="15" x14ac:dyDescent="0.25">
      <c r="A327" s="72" t="s">
        <v>135</v>
      </c>
      <c r="B327" s="16"/>
      <c r="C327" s="16">
        <v>0</v>
      </c>
      <c r="D327" s="16">
        <v>0</v>
      </c>
      <c r="E327" s="16"/>
      <c r="F327" s="16">
        <f t="shared" si="84"/>
        <v>0</v>
      </c>
      <c r="G327" s="16"/>
      <c r="H327" s="17"/>
      <c r="I327" s="17">
        <f t="shared" si="80"/>
        <v>0</v>
      </c>
      <c r="J327" s="16"/>
      <c r="K327" s="16"/>
      <c r="L327" s="16">
        <f t="shared" si="81"/>
        <v>0</v>
      </c>
      <c r="M327" s="16">
        <f t="shared" si="85"/>
        <v>0</v>
      </c>
      <c r="N327" s="118"/>
    </row>
    <row r="328" spans="1:14" s="4" customFormat="1" ht="27" customHeight="1" x14ac:dyDescent="0.25">
      <c r="A328" s="72" t="s">
        <v>136</v>
      </c>
      <c r="B328" s="16"/>
      <c r="C328" s="16">
        <v>0</v>
      </c>
      <c r="D328" s="16">
        <v>0</v>
      </c>
      <c r="E328" s="16"/>
      <c r="F328" s="16">
        <f t="shared" si="84"/>
        <v>0</v>
      </c>
      <c r="G328" s="16"/>
      <c r="H328" s="17"/>
      <c r="I328" s="17">
        <f t="shared" si="80"/>
        <v>0</v>
      </c>
      <c r="J328" s="16"/>
      <c r="K328" s="16"/>
      <c r="L328" s="16">
        <f t="shared" si="81"/>
        <v>0</v>
      </c>
      <c r="M328" s="16">
        <f t="shared" si="85"/>
        <v>0</v>
      </c>
      <c r="N328" s="169"/>
    </row>
    <row r="329" spans="1:14" s="4" customFormat="1" ht="21" customHeight="1" x14ac:dyDescent="0.25">
      <c r="A329" s="72" t="s">
        <v>137</v>
      </c>
      <c r="B329" s="16">
        <v>0</v>
      </c>
      <c r="C329" s="16">
        <v>0</v>
      </c>
      <c r="D329" s="16">
        <v>0</v>
      </c>
      <c r="E329" s="16"/>
      <c r="F329" s="16">
        <f t="shared" si="84"/>
        <v>0</v>
      </c>
      <c r="G329" s="16"/>
      <c r="H329" s="17"/>
      <c r="I329" s="17">
        <f t="shared" si="80"/>
        <v>0</v>
      </c>
      <c r="J329" s="16"/>
      <c r="K329" s="16"/>
      <c r="L329" s="16">
        <f t="shared" si="81"/>
        <v>0</v>
      </c>
      <c r="M329" s="16">
        <f t="shared" si="85"/>
        <v>0</v>
      </c>
      <c r="N329" s="169"/>
    </row>
    <row r="330" spans="1:14" s="4" customFormat="1" ht="29.25" customHeight="1" x14ac:dyDescent="0.25">
      <c r="A330" s="72" t="s">
        <v>259</v>
      </c>
      <c r="B330" s="16"/>
      <c r="C330" s="16">
        <v>0</v>
      </c>
      <c r="D330" s="16">
        <v>0</v>
      </c>
      <c r="E330" s="16"/>
      <c r="F330" s="16">
        <f t="shared" si="84"/>
        <v>0</v>
      </c>
      <c r="G330" s="16"/>
      <c r="H330" s="17"/>
      <c r="I330" s="17">
        <f t="shared" si="80"/>
        <v>0</v>
      </c>
      <c r="J330" s="16"/>
      <c r="K330" s="16"/>
      <c r="L330" s="16">
        <f t="shared" si="81"/>
        <v>0</v>
      </c>
      <c r="M330" s="16">
        <f t="shared" si="85"/>
        <v>0</v>
      </c>
      <c r="N330" s="172"/>
    </row>
    <row r="331" spans="1:14" ht="25.5" x14ac:dyDescent="0.25">
      <c r="A331" s="72" t="s">
        <v>138</v>
      </c>
      <c r="B331" s="16">
        <v>323496</v>
      </c>
      <c r="C331" s="16">
        <v>404347.83</v>
      </c>
      <c r="D331" s="16">
        <v>404347.83</v>
      </c>
      <c r="E331" s="16">
        <v>250260.1</v>
      </c>
      <c r="F331" s="16">
        <f t="shared" si="84"/>
        <v>0</v>
      </c>
      <c r="G331" s="16"/>
      <c r="H331" s="17"/>
      <c r="I331" s="17">
        <f t="shared" si="80"/>
        <v>0</v>
      </c>
      <c r="J331" s="16"/>
      <c r="K331" s="16"/>
      <c r="L331" s="16">
        <f t="shared" si="81"/>
        <v>0</v>
      </c>
      <c r="M331" s="16">
        <f t="shared" si="85"/>
        <v>404347.83</v>
      </c>
      <c r="N331" s="118"/>
    </row>
    <row r="332" spans="1:14" ht="18" customHeight="1" x14ac:dyDescent="0.25">
      <c r="A332" s="72" t="s">
        <v>139</v>
      </c>
      <c r="B332" s="16"/>
      <c r="C332" s="16">
        <v>0</v>
      </c>
      <c r="D332" s="16">
        <v>0</v>
      </c>
      <c r="E332" s="16"/>
      <c r="F332" s="16">
        <f t="shared" si="84"/>
        <v>0</v>
      </c>
      <c r="G332" s="16"/>
      <c r="H332" s="17"/>
      <c r="I332" s="17">
        <f t="shared" si="80"/>
        <v>0</v>
      </c>
      <c r="J332" s="16"/>
      <c r="K332" s="16"/>
      <c r="L332" s="16">
        <f t="shared" si="81"/>
        <v>0</v>
      </c>
      <c r="M332" s="16">
        <f t="shared" si="85"/>
        <v>0</v>
      </c>
      <c r="N332" s="118"/>
    </row>
    <row r="333" spans="1:14" s="40" customFormat="1" ht="21" customHeight="1" x14ac:dyDescent="0.25">
      <c r="A333" s="73" t="s">
        <v>232</v>
      </c>
      <c r="B333" s="74"/>
      <c r="C333" s="74">
        <v>0</v>
      </c>
      <c r="D333" s="74">
        <v>0</v>
      </c>
      <c r="E333" s="74"/>
      <c r="F333" s="74">
        <f t="shared" si="84"/>
        <v>0</v>
      </c>
      <c r="G333" s="74"/>
      <c r="H333" s="157"/>
      <c r="I333" s="17">
        <f t="shared" si="80"/>
        <v>0</v>
      </c>
      <c r="J333" s="74"/>
      <c r="K333" s="74"/>
      <c r="L333" s="74">
        <f t="shared" si="81"/>
        <v>0</v>
      </c>
      <c r="M333" s="74">
        <f t="shared" si="85"/>
        <v>0</v>
      </c>
      <c r="N333" s="118"/>
    </row>
    <row r="334" spans="1:14" s="40" customFormat="1" ht="28.5" customHeight="1" x14ac:dyDescent="0.25">
      <c r="A334" s="73" t="s">
        <v>233</v>
      </c>
      <c r="B334" s="74"/>
      <c r="C334" s="74">
        <v>0</v>
      </c>
      <c r="D334" s="74">
        <v>0</v>
      </c>
      <c r="E334" s="74"/>
      <c r="F334" s="74">
        <f t="shared" si="84"/>
        <v>0</v>
      </c>
      <c r="G334" s="74"/>
      <c r="H334" s="157"/>
      <c r="I334" s="17">
        <f t="shared" si="80"/>
        <v>0</v>
      </c>
      <c r="J334" s="74"/>
      <c r="K334" s="74"/>
      <c r="L334" s="74">
        <f t="shared" si="81"/>
        <v>0</v>
      </c>
      <c r="M334" s="74">
        <f t="shared" si="85"/>
        <v>0</v>
      </c>
      <c r="N334" s="169"/>
    </row>
    <row r="335" spans="1:14" s="40" customFormat="1" ht="25.5" x14ac:dyDescent="0.25">
      <c r="A335" s="73" t="s">
        <v>141</v>
      </c>
      <c r="B335" s="74">
        <v>0</v>
      </c>
      <c r="C335" s="74">
        <v>0</v>
      </c>
      <c r="D335" s="74">
        <v>0</v>
      </c>
      <c r="E335" s="74"/>
      <c r="F335" s="74">
        <f t="shared" si="84"/>
        <v>0</v>
      </c>
      <c r="G335" s="74"/>
      <c r="H335" s="157"/>
      <c r="I335" s="17">
        <f t="shared" si="80"/>
        <v>0</v>
      </c>
      <c r="J335" s="74"/>
      <c r="K335" s="74"/>
      <c r="L335" s="74">
        <f t="shared" si="81"/>
        <v>0</v>
      </c>
      <c r="M335" s="74">
        <f t="shared" si="85"/>
        <v>0</v>
      </c>
      <c r="N335" s="118"/>
    </row>
    <row r="336" spans="1:14" ht="32.25" customHeight="1" x14ac:dyDescent="0.25">
      <c r="A336" s="73" t="s">
        <v>205</v>
      </c>
      <c r="B336" s="74">
        <v>41594.839999999997</v>
      </c>
      <c r="C336" s="74">
        <v>46800</v>
      </c>
      <c r="D336" s="74">
        <v>46800</v>
      </c>
      <c r="E336" s="74">
        <v>20400</v>
      </c>
      <c r="F336" s="74">
        <f t="shared" si="84"/>
        <v>0</v>
      </c>
      <c r="G336" s="74"/>
      <c r="H336" s="157"/>
      <c r="I336" s="17">
        <f t="shared" si="80"/>
        <v>0</v>
      </c>
      <c r="J336" s="74"/>
      <c r="K336" s="74"/>
      <c r="L336" s="74">
        <f t="shared" si="81"/>
        <v>0</v>
      </c>
      <c r="M336" s="74">
        <f t="shared" si="85"/>
        <v>46800</v>
      </c>
      <c r="N336" s="173"/>
    </row>
    <row r="337" spans="1:14" ht="25.5" x14ac:dyDescent="0.25">
      <c r="A337" s="73" t="s">
        <v>236</v>
      </c>
      <c r="B337" s="16">
        <v>0</v>
      </c>
      <c r="C337" s="16">
        <v>0</v>
      </c>
      <c r="D337" s="16">
        <v>0</v>
      </c>
      <c r="E337" s="16"/>
      <c r="F337" s="16">
        <f t="shared" si="84"/>
        <v>0</v>
      </c>
      <c r="G337" s="16"/>
      <c r="H337" s="157"/>
      <c r="I337" s="17">
        <f t="shared" si="80"/>
        <v>0</v>
      </c>
      <c r="J337" s="16"/>
      <c r="K337" s="16"/>
      <c r="L337" s="16">
        <f t="shared" si="81"/>
        <v>0</v>
      </c>
      <c r="M337" s="16">
        <f t="shared" si="85"/>
        <v>0</v>
      </c>
      <c r="N337" s="118"/>
    </row>
    <row r="338" spans="1:14" ht="15" x14ac:dyDescent="0.25">
      <c r="A338" s="72" t="s">
        <v>209</v>
      </c>
      <c r="B338" s="16">
        <v>0</v>
      </c>
      <c r="C338" s="16">
        <v>0</v>
      </c>
      <c r="D338" s="16">
        <v>0</v>
      </c>
      <c r="E338" s="16"/>
      <c r="F338" s="16">
        <f t="shared" si="84"/>
        <v>0</v>
      </c>
      <c r="G338" s="16"/>
      <c r="H338" s="157"/>
      <c r="I338" s="17">
        <f t="shared" si="80"/>
        <v>0</v>
      </c>
      <c r="J338" s="16"/>
      <c r="K338" s="16"/>
      <c r="L338" s="16">
        <f t="shared" si="81"/>
        <v>0</v>
      </c>
      <c r="M338" s="16">
        <f t="shared" si="85"/>
        <v>0</v>
      </c>
      <c r="N338" s="169"/>
    </row>
    <row r="339" spans="1:14" ht="36" customHeight="1" x14ac:dyDescent="0.25">
      <c r="A339" s="73" t="s">
        <v>210</v>
      </c>
      <c r="B339" s="16">
        <v>1186891</v>
      </c>
      <c r="C339" s="16">
        <v>1239600</v>
      </c>
      <c r="D339" s="16">
        <v>1239600</v>
      </c>
      <c r="E339" s="16">
        <v>700800</v>
      </c>
      <c r="F339" s="16">
        <f t="shared" si="84"/>
        <v>0</v>
      </c>
      <c r="G339" s="16"/>
      <c r="H339" s="17"/>
      <c r="I339" s="17">
        <f t="shared" si="80"/>
        <v>0</v>
      </c>
      <c r="J339" s="16"/>
      <c r="K339" s="16"/>
      <c r="L339" s="16">
        <f t="shared" si="81"/>
        <v>0</v>
      </c>
      <c r="M339" s="16">
        <f t="shared" si="85"/>
        <v>1239600</v>
      </c>
      <c r="N339" s="169"/>
    </row>
    <row r="340" spans="1:14" ht="78.75" customHeight="1" x14ac:dyDescent="0.25">
      <c r="A340" s="71" t="s">
        <v>217</v>
      </c>
      <c r="B340" s="16">
        <v>45000</v>
      </c>
      <c r="C340" s="16">
        <v>45000</v>
      </c>
      <c r="D340" s="16">
        <v>45000</v>
      </c>
      <c r="E340" s="16">
        <v>56400</v>
      </c>
      <c r="F340" s="16">
        <f t="shared" si="84"/>
        <v>11400</v>
      </c>
      <c r="G340" s="16"/>
      <c r="H340" s="17">
        <v>11400</v>
      </c>
      <c r="I340" s="17">
        <f t="shared" si="80"/>
        <v>0</v>
      </c>
      <c r="J340" s="16"/>
      <c r="K340" s="16"/>
      <c r="L340" s="16">
        <f t="shared" si="81"/>
        <v>11400</v>
      </c>
      <c r="M340" s="16">
        <f t="shared" si="85"/>
        <v>56400</v>
      </c>
      <c r="N340" s="189" t="s">
        <v>288</v>
      </c>
    </row>
    <row r="341" spans="1:14" ht="56.25" customHeight="1" x14ac:dyDescent="0.25">
      <c r="A341" s="73" t="s">
        <v>223</v>
      </c>
      <c r="B341" s="16">
        <v>116218.95</v>
      </c>
      <c r="C341" s="16">
        <v>227861.22</v>
      </c>
      <c r="D341" s="16">
        <v>225559.6</v>
      </c>
      <c r="E341" s="16">
        <v>0</v>
      </c>
      <c r="F341" s="16">
        <f t="shared" si="84"/>
        <v>0</v>
      </c>
      <c r="G341" s="16"/>
      <c r="H341" s="17"/>
      <c r="I341" s="17">
        <f t="shared" si="80"/>
        <v>0</v>
      </c>
      <c r="J341" s="16"/>
      <c r="K341" s="16"/>
      <c r="L341" s="16">
        <f t="shared" si="81"/>
        <v>0</v>
      </c>
      <c r="M341" s="16">
        <f t="shared" si="85"/>
        <v>225559.6</v>
      </c>
      <c r="N341" s="169"/>
    </row>
    <row r="342" spans="1:14" ht="31.5" customHeight="1" x14ac:dyDescent="0.25">
      <c r="A342" s="73" t="s">
        <v>224</v>
      </c>
      <c r="B342" s="16">
        <v>199362.04</v>
      </c>
      <c r="C342" s="16">
        <v>0</v>
      </c>
      <c r="D342" s="16">
        <v>0</v>
      </c>
      <c r="E342" s="16">
        <v>0</v>
      </c>
      <c r="F342" s="16">
        <f t="shared" si="84"/>
        <v>0</v>
      </c>
      <c r="G342" s="16"/>
      <c r="H342" s="17"/>
      <c r="I342" s="17">
        <f t="shared" si="80"/>
        <v>0</v>
      </c>
      <c r="J342" s="16"/>
      <c r="K342" s="16"/>
      <c r="L342" s="16">
        <f t="shared" si="81"/>
        <v>0</v>
      </c>
      <c r="M342" s="16">
        <f t="shared" si="85"/>
        <v>0</v>
      </c>
      <c r="N342" s="169"/>
    </row>
    <row r="343" spans="1:14" ht="51" x14ac:dyDescent="0.25">
      <c r="A343" s="71" t="s">
        <v>229</v>
      </c>
      <c r="B343" s="16">
        <v>3875583.43</v>
      </c>
      <c r="C343" s="16">
        <v>4062240</v>
      </c>
      <c r="D343" s="16">
        <v>4062240</v>
      </c>
      <c r="E343" s="16">
        <v>3974154.72</v>
      </c>
      <c r="F343" s="16">
        <f t="shared" si="84"/>
        <v>677040</v>
      </c>
      <c r="G343" s="16">
        <v>677040</v>
      </c>
      <c r="H343" s="17"/>
      <c r="I343" s="17">
        <f t="shared" si="80"/>
        <v>0</v>
      </c>
      <c r="J343" s="16"/>
      <c r="K343" s="16"/>
      <c r="L343" s="16">
        <f t="shared" si="81"/>
        <v>677040</v>
      </c>
      <c r="M343" s="16">
        <f t="shared" si="85"/>
        <v>4739280</v>
      </c>
      <c r="N343" s="189" t="s">
        <v>282</v>
      </c>
    </row>
    <row r="344" spans="1:14" ht="66.75" customHeight="1" x14ac:dyDescent="0.25">
      <c r="A344" s="71" t="s">
        <v>257</v>
      </c>
      <c r="B344" s="16"/>
      <c r="C344" s="16">
        <v>0</v>
      </c>
      <c r="D344" s="16">
        <v>3896309</v>
      </c>
      <c r="E344" s="16">
        <v>0</v>
      </c>
      <c r="F344" s="16">
        <f t="shared" si="84"/>
        <v>0</v>
      </c>
      <c r="G344" s="16"/>
      <c r="H344" s="17"/>
      <c r="I344" s="17">
        <f t="shared" si="80"/>
        <v>0</v>
      </c>
      <c r="J344" s="16"/>
      <c r="K344" s="16"/>
      <c r="L344" s="16">
        <f t="shared" si="81"/>
        <v>0</v>
      </c>
      <c r="M344" s="16">
        <f t="shared" si="85"/>
        <v>3896309</v>
      </c>
      <c r="N344" s="189"/>
    </row>
    <row r="345" spans="1:14" ht="64.5" customHeight="1" x14ac:dyDescent="0.25">
      <c r="A345" s="173" t="s">
        <v>243</v>
      </c>
      <c r="B345" s="16">
        <v>352969.6</v>
      </c>
      <c r="C345" s="16">
        <v>347955.45</v>
      </c>
      <c r="D345" s="16">
        <v>347955.45</v>
      </c>
      <c r="E345" s="16">
        <v>187814</v>
      </c>
      <c r="F345" s="16">
        <f t="shared" si="84"/>
        <v>0</v>
      </c>
      <c r="G345" s="16"/>
      <c r="H345" s="17">
        <v>0</v>
      </c>
      <c r="I345" s="17">
        <f t="shared" si="80"/>
        <v>0</v>
      </c>
      <c r="J345" s="16"/>
      <c r="K345" s="16"/>
      <c r="L345" s="16">
        <f t="shared" si="81"/>
        <v>0</v>
      </c>
      <c r="M345" s="16">
        <f t="shared" si="85"/>
        <v>347955.45</v>
      </c>
      <c r="N345" s="173"/>
    </row>
    <row r="346" spans="1:14" ht="117" customHeight="1" x14ac:dyDescent="0.25">
      <c r="A346" s="75" t="s">
        <v>48</v>
      </c>
      <c r="B346" s="45">
        <f>SUM(B347:B361)</f>
        <v>8454047.3499999996</v>
      </c>
      <c r="C346" s="45">
        <f>SUM(C347:C363)</f>
        <v>7890280.3600000003</v>
      </c>
      <c r="D346" s="45">
        <f>SUM(D347:D363)</f>
        <v>11220111.469999999</v>
      </c>
      <c r="E346" s="45">
        <f>SUM(E347:E361)</f>
        <v>6012512.6699999999</v>
      </c>
      <c r="F346" s="45">
        <f t="shared" si="84"/>
        <v>717537.85</v>
      </c>
      <c r="G346" s="45">
        <f>G352+G349</f>
        <v>717537.85</v>
      </c>
      <c r="H346" s="45">
        <f>H347+H348+H349+H350+H351+H352+H353+H355</f>
        <v>0</v>
      </c>
      <c r="I346" s="45">
        <f t="shared" si="80"/>
        <v>0</v>
      </c>
      <c r="J346" s="45">
        <f>J347+J348+J349+J350+J351+J352+J353+J355+J356</f>
        <v>0</v>
      </c>
      <c r="K346" s="45">
        <f>K347+K348+K349+K350+K351+K352+K353+K355</f>
        <v>0</v>
      </c>
      <c r="L346" s="45">
        <f t="shared" si="81"/>
        <v>717537.85</v>
      </c>
      <c r="M346" s="45">
        <f t="shared" si="85"/>
        <v>11937649.319999998</v>
      </c>
      <c r="N346" s="173" t="s">
        <v>258</v>
      </c>
    </row>
    <row r="347" spans="1:14" ht="15" x14ac:dyDescent="0.25">
      <c r="A347" s="71" t="s">
        <v>142</v>
      </c>
      <c r="B347" s="16">
        <v>223212.24</v>
      </c>
      <c r="C347" s="16">
        <v>279000</v>
      </c>
      <c r="D347" s="16">
        <v>279000</v>
      </c>
      <c r="E347" s="35">
        <v>172679.46</v>
      </c>
      <c r="F347" s="16">
        <f t="shared" si="84"/>
        <v>0</v>
      </c>
      <c r="G347" s="34"/>
      <c r="H347" s="147"/>
      <c r="I347" s="17">
        <f t="shared" ref="I347:I413" si="86">J347+K347</f>
        <v>0</v>
      </c>
      <c r="J347" s="16"/>
      <c r="K347" s="16"/>
      <c r="L347" s="16">
        <f t="shared" ref="L347:L413" si="87">I347+F347</f>
        <v>0</v>
      </c>
      <c r="M347" s="16">
        <f t="shared" si="85"/>
        <v>279000</v>
      </c>
      <c r="N347" s="118"/>
    </row>
    <row r="348" spans="1:14" ht="15" x14ac:dyDescent="0.25">
      <c r="A348" s="72" t="s">
        <v>136</v>
      </c>
      <c r="B348" s="16"/>
      <c r="C348" s="16"/>
      <c r="D348" s="16"/>
      <c r="E348" s="35"/>
      <c r="F348" s="16">
        <f t="shared" si="84"/>
        <v>0</v>
      </c>
      <c r="G348" s="34"/>
      <c r="H348" s="147"/>
      <c r="I348" s="17">
        <f t="shared" si="86"/>
        <v>0</v>
      </c>
      <c r="J348" s="16"/>
      <c r="K348" s="16"/>
      <c r="L348" s="16">
        <f t="shared" si="87"/>
        <v>0</v>
      </c>
      <c r="M348" s="16">
        <f t="shared" si="85"/>
        <v>0</v>
      </c>
      <c r="N348" s="118"/>
    </row>
    <row r="349" spans="1:14" ht="63" customHeight="1" x14ac:dyDescent="0.25">
      <c r="A349" s="71" t="s">
        <v>229</v>
      </c>
      <c r="B349" s="35">
        <v>3875583.43</v>
      </c>
      <c r="C349" s="16">
        <v>4062240</v>
      </c>
      <c r="D349" s="16">
        <v>4062240</v>
      </c>
      <c r="E349" s="35">
        <v>3974154.72</v>
      </c>
      <c r="F349" s="16">
        <f t="shared" si="84"/>
        <v>677040</v>
      </c>
      <c r="G349" s="34">
        <v>677040</v>
      </c>
      <c r="H349" s="147"/>
      <c r="I349" s="17">
        <f t="shared" si="86"/>
        <v>0</v>
      </c>
      <c r="J349" s="16"/>
      <c r="K349" s="16"/>
      <c r="L349" s="16">
        <f t="shared" si="87"/>
        <v>677040</v>
      </c>
      <c r="M349" s="16">
        <f t="shared" si="85"/>
        <v>4739280</v>
      </c>
      <c r="N349" s="189" t="s">
        <v>282</v>
      </c>
    </row>
    <row r="350" spans="1:14" ht="75.75" customHeight="1" x14ac:dyDescent="0.25">
      <c r="A350" s="72" t="s">
        <v>248</v>
      </c>
      <c r="B350" s="35">
        <v>53192</v>
      </c>
      <c r="C350" s="16">
        <v>0</v>
      </c>
      <c r="D350" s="16">
        <v>0</v>
      </c>
      <c r="E350" s="35"/>
      <c r="F350" s="16">
        <f t="shared" si="84"/>
        <v>0</v>
      </c>
      <c r="G350" s="34">
        <v>0</v>
      </c>
      <c r="H350" s="147"/>
      <c r="I350" s="17">
        <f t="shared" si="86"/>
        <v>0</v>
      </c>
      <c r="J350" s="16"/>
      <c r="K350" s="16"/>
      <c r="L350" s="16">
        <f t="shared" si="87"/>
        <v>0</v>
      </c>
      <c r="M350" s="16">
        <f t="shared" si="85"/>
        <v>0</v>
      </c>
      <c r="N350" s="173"/>
    </row>
    <row r="351" spans="1:14" ht="49.5" customHeight="1" x14ac:dyDescent="0.25">
      <c r="A351" s="72" t="s">
        <v>228</v>
      </c>
      <c r="B351" s="16">
        <v>1306018.3</v>
      </c>
      <c r="C351" s="16">
        <v>1660506.91</v>
      </c>
      <c r="D351" s="16">
        <v>1660506.91</v>
      </c>
      <c r="E351" s="35">
        <v>925790.49</v>
      </c>
      <c r="F351" s="16">
        <f t="shared" si="84"/>
        <v>0</v>
      </c>
      <c r="G351" s="34"/>
      <c r="H351" s="147"/>
      <c r="I351" s="17">
        <f t="shared" si="86"/>
        <v>0</v>
      </c>
      <c r="J351" s="16"/>
      <c r="K351" s="16"/>
      <c r="L351" s="16">
        <f t="shared" si="87"/>
        <v>0</v>
      </c>
      <c r="M351" s="16">
        <f t="shared" si="85"/>
        <v>1660506.91</v>
      </c>
      <c r="N351" s="169"/>
    </row>
    <row r="352" spans="1:14" ht="76.5" x14ac:dyDescent="0.25">
      <c r="A352" s="73" t="s">
        <v>133</v>
      </c>
      <c r="B352" s="74">
        <v>81187</v>
      </c>
      <c r="C352" s="74">
        <v>0</v>
      </c>
      <c r="D352" s="74">
        <v>0</v>
      </c>
      <c r="E352" s="35"/>
      <c r="F352" s="16">
        <f t="shared" si="84"/>
        <v>40497.85</v>
      </c>
      <c r="G352" s="34">
        <v>40497.85</v>
      </c>
      <c r="H352" s="147"/>
      <c r="I352" s="17">
        <f t="shared" si="86"/>
        <v>0</v>
      </c>
      <c r="J352" s="74"/>
      <c r="K352" s="74"/>
      <c r="L352" s="74">
        <f t="shared" si="87"/>
        <v>40497.85</v>
      </c>
      <c r="M352" s="74">
        <f t="shared" si="85"/>
        <v>40497.85</v>
      </c>
      <c r="N352" s="172" t="s">
        <v>284</v>
      </c>
    </row>
    <row r="353" spans="1:501" s="27" customFormat="1" ht="29.25" customHeight="1" x14ac:dyDescent="0.25">
      <c r="A353" s="73" t="s">
        <v>246</v>
      </c>
      <c r="B353" s="16">
        <v>1000000</v>
      </c>
      <c r="C353" s="16">
        <v>0</v>
      </c>
      <c r="D353" s="16">
        <v>0</v>
      </c>
      <c r="E353" s="35"/>
      <c r="F353" s="16">
        <f t="shared" si="84"/>
        <v>0</v>
      </c>
      <c r="G353" s="34"/>
      <c r="H353" s="147"/>
      <c r="I353" s="17">
        <f t="shared" si="86"/>
        <v>0</v>
      </c>
      <c r="J353" s="16"/>
      <c r="K353" s="16"/>
      <c r="L353" s="16">
        <f t="shared" si="87"/>
        <v>0</v>
      </c>
      <c r="M353" s="16">
        <f t="shared" si="85"/>
        <v>0</v>
      </c>
      <c r="N353" s="173"/>
      <c r="O353" s="23"/>
      <c r="P353" s="23"/>
      <c r="Q353" s="23"/>
      <c r="R353" s="23"/>
      <c r="S353" s="23"/>
      <c r="T353" s="23"/>
      <c r="U353" s="23"/>
      <c r="V353" s="23"/>
      <c r="W353" s="23"/>
      <c r="X353" s="23"/>
      <c r="Y353" s="23"/>
      <c r="Z353" s="23"/>
      <c r="AA353" s="23"/>
      <c r="AB353" s="23"/>
      <c r="AC353" s="23"/>
      <c r="AD353" s="23"/>
      <c r="AE353" s="23"/>
      <c r="AF353" s="23"/>
      <c r="AG353" s="23"/>
      <c r="AH353" s="23"/>
      <c r="AI353" s="23"/>
      <c r="AJ353" s="23"/>
      <c r="AK353" s="23"/>
      <c r="AL353" s="23"/>
      <c r="AM353" s="23"/>
      <c r="AN353" s="23"/>
      <c r="AO353" s="23"/>
      <c r="AP353" s="23"/>
      <c r="AQ353" s="23"/>
      <c r="AR353" s="23"/>
      <c r="AS353" s="23"/>
      <c r="AT353" s="23"/>
      <c r="AU353" s="23"/>
      <c r="AV353" s="23"/>
      <c r="AW353" s="23"/>
      <c r="AX353" s="23"/>
      <c r="AY353" s="23"/>
      <c r="AZ353" s="23"/>
      <c r="BA353" s="23"/>
      <c r="BB353" s="23"/>
      <c r="BC353" s="23"/>
      <c r="BD353" s="23"/>
      <c r="BE353" s="23"/>
      <c r="BF353" s="23"/>
      <c r="BG353" s="23"/>
      <c r="BH353" s="23"/>
      <c r="BI353" s="23"/>
      <c r="BJ353" s="23"/>
      <c r="BK353" s="23"/>
      <c r="BL353" s="23"/>
      <c r="BM353" s="23"/>
      <c r="BN353" s="23"/>
      <c r="BO353" s="23"/>
      <c r="BP353" s="23"/>
      <c r="BQ353" s="23"/>
      <c r="BR353" s="23"/>
      <c r="BS353" s="23"/>
      <c r="BT353" s="23"/>
      <c r="BU353" s="23"/>
      <c r="BV353" s="23"/>
      <c r="BW353" s="23"/>
      <c r="BX353" s="23"/>
      <c r="BY353" s="23"/>
      <c r="BZ353" s="23"/>
      <c r="CA353" s="23"/>
      <c r="CB353" s="23"/>
      <c r="CC353" s="23"/>
      <c r="CD353" s="23"/>
      <c r="CE353" s="23"/>
      <c r="CF353" s="23"/>
      <c r="CG353" s="23"/>
      <c r="CH353" s="23"/>
      <c r="CI353" s="23"/>
      <c r="CJ353" s="23"/>
      <c r="CK353" s="23"/>
      <c r="CL353" s="23"/>
      <c r="CM353" s="23"/>
      <c r="CN353" s="23"/>
      <c r="CO353" s="23"/>
      <c r="CP353" s="23"/>
      <c r="CQ353" s="23"/>
      <c r="CR353" s="23"/>
      <c r="CS353" s="23"/>
      <c r="CT353" s="23"/>
      <c r="CU353" s="23"/>
      <c r="CV353" s="23"/>
      <c r="CW353" s="23"/>
      <c r="CX353" s="23"/>
      <c r="CY353" s="23"/>
      <c r="CZ353" s="23"/>
      <c r="DA353" s="23"/>
      <c r="DB353" s="23"/>
      <c r="DC353" s="23"/>
      <c r="DD353" s="23"/>
      <c r="DE353" s="23"/>
      <c r="DF353" s="23"/>
      <c r="DG353" s="23"/>
      <c r="DH353" s="23"/>
      <c r="DI353" s="23"/>
      <c r="DJ353" s="23"/>
      <c r="DK353" s="23"/>
      <c r="DL353" s="23"/>
      <c r="DM353" s="23"/>
      <c r="DN353" s="23"/>
      <c r="DO353" s="23"/>
      <c r="DP353" s="23"/>
      <c r="DQ353" s="23"/>
      <c r="DR353" s="23"/>
      <c r="DS353" s="23"/>
      <c r="DT353" s="23"/>
      <c r="DU353" s="23"/>
      <c r="DV353" s="23"/>
      <c r="DW353" s="23"/>
      <c r="DX353" s="23"/>
      <c r="DY353" s="23"/>
      <c r="DZ353" s="23"/>
      <c r="EA353" s="23"/>
      <c r="EB353" s="23"/>
      <c r="EC353" s="23"/>
      <c r="ED353" s="23"/>
      <c r="EE353" s="23"/>
      <c r="EF353" s="23"/>
      <c r="EG353" s="23"/>
      <c r="EH353" s="23"/>
      <c r="EI353" s="23"/>
      <c r="EJ353" s="23"/>
      <c r="EK353" s="23"/>
      <c r="EL353" s="23"/>
      <c r="EM353" s="23"/>
      <c r="EN353" s="23"/>
      <c r="EO353" s="23"/>
      <c r="EP353" s="23"/>
      <c r="EQ353" s="23"/>
      <c r="ER353" s="23"/>
      <c r="ES353" s="23"/>
      <c r="ET353" s="23"/>
      <c r="EU353" s="23"/>
      <c r="EV353" s="23"/>
      <c r="EW353" s="23"/>
      <c r="EX353" s="23"/>
      <c r="EY353" s="23"/>
      <c r="EZ353" s="23"/>
      <c r="FA353" s="23"/>
      <c r="FB353" s="23"/>
      <c r="FC353" s="23"/>
      <c r="FD353" s="23"/>
      <c r="FE353" s="23"/>
      <c r="FF353" s="23"/>
      <c r="FG353" s="23"/>
      <c r="FH353" s="23"/>
      <c r="FI353" s="23"/>
      <c r="FJ353" s="23"/>
      <c r="FK353" s="23"/>
      <c r="FL353" s="23"/>
      <c r="FM353" s="23"/>
      <c r="FN353" s="23"/>
      <c r="FO353" s="23"/>
      <c r="FP353" s="23"/>
      <c r="FQ353" s="23"/>
      <c r="FR353" s="23"/>
      <c r="FS353" s="23"/>
      <c r="FT353" s="23"/>
      <c r="FU353" s="23"/>
      <c r="FV353" s="23"/>
      <c r="FW353" s="23"/>
      <c r="FX353" s="23"/>
      <c r="FY353" s="23"/>
      <c r="FZ353" s="23"/>
      <c r="GA353" s="23"/>
      <c r="GB353" s="23"/>
      <c r="GC353" s="23"/>
      <c r="GD353" s="23"/>
      <c r="GE353" s="23"/>
      <c r="GF353" s="23"/>
      <c r="GG353" s="23"/>
      <c r="GH353" s="23"/>
      <c r="GI353" s="23"/>
      <c r="GJ353" s="23"/>
      <c r="GK353" s="23"/>
      <c r="GL353" s="23"/>
      <c r="GM353" s="23"/>
      <c r="GN353" s="23"/>
      <c r="GO353" s="23"/>
      <c r="GP353" s="23"/>
      <c r="GQ353" s="23"/>
      <c r="GR353" s="23"/>
      <c r="GS353" s="23"/>
      <c r="GT353" s="23"/>
      <c r="GU353" s="23"/>
      <c r="GV353" s="23"/>
      <c r="GW353" s="23"/>
      <c r="GX353" s="23"/>
      <c r="GY353" s="23"/>
      <c r="GZ353" s="23"/>
      <c r="HA353" s="23"/>
      <c r="HB353" s="23"/>
      <c r="HC353" s="23"/>
      <c r="HD353" s="23"/>
      <c r="HE353" s="23"/>
      <c r="HF353" s="23"/>
      <c r="HG353" s="23"/>
      <c r="HH353" s="23"/>
      <c r="HI353" s="23"/>
      <c r="HJ353" s="23"/>
      <c r="HK353" s="23"/>
      <c r="HL353" s="23"/>
      <c r="HM353" s="23"/>
      <c r="HN353" s="23"/>
      <c r="HO353" s="23"/>
      <c r="HP353" s="23"/>
      <c r="HQ353" s="23"/>
      <c r="HR353" s="23"/>
      <c r="HS353" s="23"/>
      <c r="HT353" s="23"/>
      <c r="HU353" s="23"/>
      <c r="HV353" s="23"/>
      <c r="HW353" s="23"/>
      <c r="HX353" s="23"/>
      <c r="HY353" s="23"/>
      <c r="HZ353" s="23"/>
      <c r="IA353" s="23"/>
      <c r="IB353" s="23"/>
      <c r="IC353" s="23"/>
      <c r="ID353" s="23"/>
      <c r="IE353" s="23"/>
      <c r="IF353" s="23"/>
      <c r="IG353" s="23"/>
      <c r="IH353" s="23"/>
      <c r="II353" s="23"/>
      <c r="IJ353" s="23"/>
      <c r="IK353" s="23"/>
      <c r="IL353" s="23"/>
      <c r="IM353" s="23"/>
      <c r="IN353" s="23"/>
      <c r="IO353" s="23"/>
      <c r="IP353" s="23"/>
      <c r="IQ353" s="23"/>
      <c r="IR353" s="23"/>
      <c r="IS353" s="23"/>
      <c r="IT353" s="23"/>
      <c r="IU353" s="23"/>
      <c r="IV353" s="23"/>
      <c r="IW353" s="23"/>
      <c r="IX353" s="23"/>
      <c r="IY353" s="23"/>
      <c r="IZ353" s="23"/>
      <c r="JA353" s="23"/>
      <c r="JB353" s="23"/>
      <c r="JC353" s="23"/>
      <c r="JD353" s="23"/>
      <c r="JE353" s="23"/>
      <c r="JF353" s="23"/>
      <c r="JG353" s="23"/>
      <c r="JH353" s="23"/>
      <c r="JI353" s="23"/>
      <c r="JJ353" s="23"/>
      <c r="JK353" s="23"/>
      <c r="JL353" s="23"/>
      <c r="JM353" s="23"/>
      <c r="JN353" s="23"/>
      <c r="JO353" s="23"/>
      <c r="JP353" s="23"/>
      <c r="JQ353" s="23"/>
      <c r="JR353" s="23"/>
      <c r="JS353" s="23"/>
      <c r="JT353" s="23"/>
      <c r="JU353" s="23"/>
      <c r="JV353" s="23"/>
      <c r="JW353" s="23"/>
      <c r="JX353" s="23"/>
      <c r="JY353" s="23"/>
      <c r="JZ353" s="23"/>
      <c r="KA353" s="23"/>
      <c r="KB353" s="23"/>
      <c r="KC353" s="23"/>
      <c r="KD353" s="23"/>
      <c r="KE353" s="23"/>
      <c r="KF353" s="23"/>
      <c r="KG353" s="23"/>
      <c r="KH353" s="23"/>
      <c r="KI353" s="23"/>
      <c r="KJ353" s="23"/>
      <c r="KK353" s="23"/>
      <c r="KL353" s="23"/>
      <c r="KM353" s="23"/>
      <c r="KN353" s="23"/>
      <c r="KO353" s="23"/>
      <c r="KP353" s="23"/>
      <c r="KQ353" s="23"/>
      <c r="KR353" s="23"/>
      <c r="KS353" s="23"/>
      <c r="KT353" s="23"/>
      <c r="KU353" s="23"/>
      <c r="KV353" s="23"/>
      <c r="KW353" s="23"/>
      <c r="KX353" s="23"/>
      <c r="KY353" s="23"/>
      <c r="KZ353" s="23"/>
      <c r="LA353" s="23"/>
      <c r="LB353" s="23"/>
      <c r="LC353" s="23"/>
      <c r="LD353" s="23"/>
      <c r="LE353" s="23"/>
      <c r="LF353" s="23"/>
      <c r="LG353" s="23"/>
      <c r="LH353" s="23"/>
      <c r="LI353" s="23"/>
      <c r="LJ353" s="23"/>
      <c r="LK353" s="23"/>
      <c r="LL353" s="23"/>
      <c r="LM353" s="23"/>
      <c r="LN353" s="23"/>
      <c r="LO353" s="23"/>
      <c r="LP353" s="23"/>
      <c r="LQ353" s="23"/>
      <c r="LR353" s="23"/>
      <c r="LS353" s="23"/>
      <c r="LT353" s="23"/>
      <c r="LU353" s="23"/>
      <c r="LV353" s="23"/>
      <c r="LW353" s="23"/>
      <c r="LX353" s="23"/>
      <c r="LY353" s="23"/>
      <c r="LZ353" s="23"/>
      <c r="MA353" s="23"/>
      <c r="MB353" s="23"/>
      <c r="MC353" s="23"/>
      <c r="MD353" s="23"/>
      <c r="ME353" s="23"/>
      <c r="MF353" s="23"/>
      <c r="MG353" s="23"/>
      <c r="MH353" s="23"/>
      <c r="MI353" s="23"/>
      <c r="MJ353" s="23"/>
      <c r="MK353" s="23"/>
      <c r="ML353" s="23"/>
      <c r="MM353" s="23"/>
      <c r="MN353" s="23"/>
      <c r="MO353" s="23"/>
      <c r="MP353" s="23"/>
      <c r="MQ353" s="23"/>
      <c r="MR353" s="23"/>
      <c r="MS353" s="23"/>
      <c r="MT353" s="23"/>
      <c r="MU353" s="23"/>
      <c r="MV353" s="23"/>
      <c r="MW353" s="23"/>
      <c r="MX353" s="23"/>
      <c r="MY353" s="23"/>
      <c r="MZ353" s="23"/>
      <c r="NA353" s="23"/>
      <c r="NB353" s="23"/>
      <c r="NC353" s="23"/>
      <c r="ND353" s="23"/>
      <c r="NE353" s="23"/>
      <c r="NF353" s="23"/>
      <c r="NG353" s="23"/>
      <c r="NH353" s="23"/>
      <c r="NI353" s="23"/>
      <c r="NJ353" s="23"/>
      <c r="NK353" s="23"/>
      <c r="NL353" s="23"/>
      <c r="NM353" s="23"/>
      <c r="NN353" s="23"/>
      <c r="NO353" s="23"/>
      <c r="NP353" s="23"/>
      <c r="NQ353" s="23"/>
      <c r="NR353" s="23"/>
      <c r="NS353" s="23"/>
      <c r="NT353" s="23"/>
      <c r="NU353" s="23"/>
      <c r="NV353" s="23"/>
      <c r="NW353" s="23"/>
      <c r="NX353" s="23"/>
      <c r="NY353" s="23"/>
      <c r="NZ353" s="23"/>
      <c r="OA353" s="23"/>
      <c r="OB353" s="23"/>
      <c r="OC353" s="23"/>
      <c r="OD353" s="23"/>
      <c r="OE353" s="23"/>
      <c r="OF353" s="23"/>
      <c r="OG353" s="23"/>
      <c r="OH353" s="23"/>
      <c r="OI353" s="23"/>
      <c r="OJ353" s="23"/>
      <c r="OK353" s="23"/>
      <c r="OL353" s="23"/>
      <c r="OM353" s="23"/>
      <c r="ON353" s="23"/>
      <c r="OO353" s="23"/>
      <c r="OP353" s="23"/>
      <c r="OQ353" s="23"/>
      <c r="OR353" s="23"/>
      <c r="OS353" s="23"/>
      <c r="OT353" s="23"/>
      <c r="OU353" s="23"/>
      <c r="OV353" s="23"/>
      <c r="OW353" s="23"/>
      <c r="OX353" s="23"/>
      <c r="OY353" s="23"/>
      <c r="OZ353" s="23"/>
      <c r="PA353" s="23"/>
      <c r="PB353" s="23"/>
      <c r="PC353" s="23"/>
      <c r="PD353" s="23"/>
      <c r="PE353" s="23"/>
      <c r="PF353" s="23"/>
      <c r="PG353" s="23"/>
      <c r="PH353" s="23"/>
      <c r="PI353" s="23"/>
      <c r="PJ353" s="23"/>
      <c r="PK353" s="23"/>
      <c r="PL353" s="23"/>
      <c r="PM353" s="23"/>
      <c r="PN353" s="23"/>
      <c r="PO353" s="23"/>
      <c r="PP353" s="23"/>
      <c r="PQ353" s="23"/>
      <c r="PR353" s="23"/>
      <c r="PS353" s="23"/>
      <c r="PT353" s="23"/>
      <c r="PU353" s="23"/>
      <c r="PV353" s="23"/>
      <c r="PW353" s="23"/>
      <c r="PX353" s="23"/>
      <c r="PY353" s="23"/>
      <c r="PZ353" s="23"/>
      <c r="QA353" s="23"/>
      <c r="QB353" s="23"/>
      <c r="QC353" s="23"/>
      <c r="QD353" s="23"/>
      <c r="QE353" s="23"/>
      <c r="QF353" s="23"/>
      <c r="QG353" s="23"/>
      <c r="QH353" s="23"/>
      <c r="QI353" s="23"/>
      <c r="QJ353" s="23"/>
      <c r="QK353" s="23"/>
      <c r="QL353" s="23"/>
      <c r="QM353" s="23"/>
      <c r="QN353" s="23"/>
      <c r="QO353" s="23"/>
      <c r="QP353" s="23"/>
      <c r="QQ353" s="23"/>
      <c r="QR353" s="23"/>
      <c r="QS353" s="23"/>
      <c r="QT353" s="23"/>
      <c r="QU353" s="23"/>
      <c r="QV353" s="23"/>
      <c r="QW353" s="23"/>
      <c r="QX353" s="23"/>
      <c r="QY353" s="23"/>
      <c r="QZ353" s="23"/>
      <c r="RA353" s="23"/>
      <c r="RB353" s="23"/>
      <c r="RC353" s="23"/>
      <c r="RD353" s="23"/>
      <c r="RE353" s="23"/>
      <c r="RF353" s="23"/>
      <c r="RG353" s="23"/>
      <c r="RH353" s="23"/>
      <c r="RI353" s="23"/>
      <c r="RJ353" s="23"/>
      <c r="RK353" s="23"/>
      <c r="RL353" s="23"/>
      <c r="RM353" s="23"/>
      <c r="RN353" s="23"/>
      <c r="RO353" s="23"/>
      <c r="RP353" s="23"/>
      <c r="RQ353" s="23"/>
      <c r="RR353" s="23"/>
      <c r="RS353" s="23"/>
      <c r="RT353" s="23"/>
      <c r="RU353" s="23"/>
      <c r="RV353" s="23"/>
      <c r="RW353" s="23"/>
      <c r="RX353" s="23"/>
      <c r="RY353" s="23"/>
      <c r="RZ353" s="23"/>
      <c r="SA353" s="23"/>
      <c r="SB353" s="23"/>
      <c r="SC353" s="23"/>
      <c r="SD353" s="23"/>
      <c r="SE353" s="23"/>
      <c r="SF353" s="23"/>
      <c r="SG353" s="23"/>
    </row>
    <row r="354" spans="1:501" s="27" customFormat="1" ht="15" x14ac:dyDescent="0.25">
      <c r="A354" s="73"/>
      <c r="B354" s="16"/>
      <c r="C354" s="16">
        <v>0</v>
      </c>
      <c r="D354" s="16">
        <v>0</v>
      </c>
      <c r="E354" s="39"/>
      <c r="F354" s="16">
        <f t="shared" si="84"/>
        <v>0</v>
      </c>
      <c r="G354" s="34"/>
      <c r="H354" s="147"/>
      <c r="I354" s="17">
        <f t="shared" si="86"/>
        <v>0</v>
      </c>
      <c r="J354" s="16"/>
      <c r="K354" s="16"/>
      <c r="L354" s="16">
        <f t="shared" si="87"/>
        <v>0</v>
      </c>
      <c r="M354" s="16">
        <f t="shared" si="85"/>
        <v>0</v>
      </c>
      <c r="N354" s="118"/>
      <c r="O354" s="23"/>
      <c r="P354" s="23"/>
      <c r="Q354" s="23"/>
      <c r="R354" s="23"/>
      <c r="S354" s="23"/>
      <c r="T354" s="23"/>
      <c r="U354" s="23"/>
      <c r="V354" s="23"/>
      <c r="W354" s="23"/>
      <c r="X354" s="23"/>
      <c r="Y354" s="23"/>
      <c r="Z354" s="23"/>
      <c r="AA354" s="23"/>
      <c r="AB354" s="23"/>
      <c r="AC354" s="23"/>
      <c r="AD354" s="23"/>
      <c r="AE354" s="23"/>
      <c r="AF354" s="23"/>
      <c r="AG354" s="23"/>
      <c r="AH354" s="23"/>
      <c r="AI354" s="23"/>
      <c r="AJ354" s="23"/>
      <c r="AK354" s="23"/>
      <c r="AL354" s="23"/>
      <c r="AM354" s="23"/>
      <c r="AN354" s="23"/>
      <c r="AO354" s="23"/>
      <c r="AP354" s="23"/>
      <c r="AQ354" s="23"/>
      <c r="AR354" s="23"/>
      <c r="AS354" s="23"/>
      <c r="AT354" s="23"/>
      <c r="AU354" s="23"/>
      <c r="AV354" s="23"/>
      <c r="AW354" s="23"/>
      <c r="AX354" s="23"/>
      <c r="AY354" s="23"/>
      <c r="AZ354" s="23"/>
      <c r="BA354" s="23"/>
      <c r="BB354" s="23"/>
      <c r="BC354" s="23"/>
      <c r="BD354" s="23"/>
      <c r="BE354" s="23"/>
      <c r="BF354" s="23"/>
      <c r="BG354" s="23"/>
      <c r="BH354" s="23"/>
      <c r="BI354" s="23"/>
      <c r="BJ354" s="23"/>
      <c r="BK354" s="23"/>
      <c r="BL354" s="23"/>
      <c r="BM354" s="23"/>
      <c r="BN354" s="23"/>
      <c r="BO354" s="23"/>
      <c r="BP354" s="23"/>
      <c r="BQ354" s="23"/>
      <c r="BR354" s="23"/>
      <c r="BS354" s="23"/>
      <c r="BT354" s="23"/>
      <c r="BU354" s="23"/>
      <c r="BV354" s="23"/>
      <c r="BW354" s="23"/>
      <c r="BX354" s="23"/>
      <c r="BY354" s="23"/>
      <c r="BZ354" s="23"/>
      <c r="CA354" s="23"/>
      <c r="CB354" s="23"/>
      <c r="CC354" s="23"/>
      <c r="CD354" s="23"/>
      <c r="CE354" s="23"/>
      <c r="CF354" s="23"/>
      <c r="CG354" s="23"/>
      <c r="CH354" s="23"/>
      <c r="CI354" s="23"/>
      <c r="CJ354" s="23"/>
      <c r="CK354" s="23"/>
      <c r="CL354" s="23"/>
      <c r="CM354" s="23"/>
      <c r="CN354" s="23"/>
      <c r="CO354" s="23"/>
      <c r="CP354" s="23"/>
      <c r="CQ354" s="23"/>
      <c r="CR354" s="23"/>
      <c r="CS354" s="23"/>
      <c r="CT354" s="23"/>
      <c r="CU354" s="23"/>
      <c r="CV354" s="23"/>
      <c r="CW354" s="23"/>
      <c r="CX354" s="23"/>
      <c r="CY354" s="23"/>
      <c r="CZ354" s="23"/>
      <c r="DA354" s="23"/>
      <c r="DB354" s="23"/>
      <c r="DC354" s="23"/>
      <c r="DD354" s="23"/>
      <c r="DE354" s="23"/>
      <c r="DF354" s="23"/>
      <c r="DG354" s="23"/>
      <c r="DH354" s="23"/>
      <c r="DI354" s="23"/>
      <c r="DJ354" s="23"/>
      <c r="DK354" s="23"/>
      <c r="DL354" s="23"/>
      <c r="DM354" s="23"/>
      <c r="DN354" s="23"/>
      <c r="DO354" s="23"/>
      <c r="DP354" s="23"/>
      <c r="DQ354" s="23"/>
      <c r="DR354" s="23"/>
      <c r="DS354" s="23"/>
      <c r="DT354" s="23"/>
      <c r="DU354" s="23"/>
      <c r="DV354" s="23"/>
      <c r="DW354" s="23"/>
      <c r="DX354" s="23"/>
      <c r="DY354" s="23"/>
      <c r="DZ354" s="23"/>
      <c r="EA354" s="23"/>
      <c r="EB354" s="23"/>
      <c r="EC354" s="23"/>
      <c r="ED354" s="23"/>
      <c r="EE354" s="23"/>
      <c r="EF354" s="23"/>
      <c r="EG354" s="23"/>
      <c r="EH354" s="23"/>
      <c r="EI354" s="23"/>
      <c r="EJ354" s="23"/>
      <c r="EK354" s="23"/>
      <c r="EL354" s="23"/>
      <c r="EM354" s="23"/>
      <c r="EN354" s="23"/>
      <c r="EO354" s="23"/>
      <c r="EP354" s="23"/>
      <c r="EQ354" s="23"/>
      <c r="ER354" s="23"/>
      <c r="ES354" s="23"/>
      <c r="ET354" s="23"/>
      <c r="EU354" s="23"/>
      <c r="EV354" s="23"/>
      <c r="EW354" s="23"/>
      <c r="EX354" s="23"/>
      <c r="EY354" s="23"/>
      <c r="EZ354" s="23"/>
      <c r="FA354" s="23"/>
      <c r="FB354" s="23"/>
      <c r="FC354" s="23"/>
      <c r="FD354" s="23"/>
      <c r="FE354" s="23"/>
      <c r="FF354" s="23"/>
      <c r="FG354" s="23"/>
      <c r="FH354" s="23"/>
      <c r="FI354" s="23"/>
      <c r="FJ354" s="23"/>
      <c r="FK354" s="23"/>
      <c r="FL354" s="23"/>
      <c r="FM354" s="23"/>
      <c r="FN354" s="23"/>
      <c r="FO354" s="23"/>
      <c r="FP354" s="23"/>
      <c r="FQ354" s="23"/>
      <c r="FR354" s="23"/>
      <c r="FS354" s="23"/>
      <c r="FT354" s="23"/>
      <c r="FU354" s="23"/>
      <c r="FV354" s="23"/>
      <c r="FW354" s="23"/>
      <c r="FX354" s="23"/>
      <c r="FY354" s="23"/>
      <c r="FZ354" s="23"/>
      <c r="GA354" s="23"/>
      <c r="GB354" s="23"/>
      <c r="GC354" s="23"/>
      <c r="GD354" s="23"/>
      <c r="GE354" s="23"/>
      <c r="GF354" s="23"/>
      <c r="GG354" s="23"/>
      <c r="GH354" s="23"/>
      <c r="GI354" s="23"/>
      <c r="GJ354" s="23"/>
      <c r="GK354" s="23"/>
      <c r="GL354" s="23"/>
      <c r="GM354" s="23"/>
      <c r="GN354" s="23"/>
      <c r="GO354" s="23"/>
      <c r="GP354" s="23"/>
      <c r="GQ354" s="23"/>
      <c r="GR354" s="23"/>
      <c r="GS354" s="23"/>
      <c r="GT354" s="23"/>
      <c r="GU354" s="23"/>
      <c r="GV354" s="23"/>
      <c r="GW354" s="23"/>
      <c r="GX354" s="23"/>
      <c r="GY354" s="23"/>
      <c r="GZ354" s="23"/>
      <c r="HA354" s="23"/>
      <c r="HB354" s="23"/>
      <c r="HC354" s="23"/>
      <c r="HD354" s="23"/>
      <c r="HE354" s="23"/>
      <c r="HF354" s="23"/>
      <c r="HG354" s="23"/>
      <c r="HH354" s="23"/>
      <c r="HI354" s="23"/>
      <c r="HJ354" s="23"/>
      <c r="HK354" s="23"/>
      <c r="HL354" s="23"/>
      <c r="HM354" s="23"/>
      <c r="HN354" s="23"/>
      <c r="HO354" s="23"/>
      <c r="HP354" s="23"/>
      <c r="HQ354" s="23"/>
      <c r="HR354" s="23"/>
      <c r="HS354" s="23"/>
      <c r="HT354" s="23"/>
      <c r="HU354" s="23"/>
      <c r="HV354" s="23"/>
      <c r="HW354" s="23"/>
      <c r="HX354" s="23"/>
      <c r="HY354" s="23"/>
      <c r="HZ354" s="23"/>
      <c r="IA354" s="23"/>
      <c r="IB354" s="23"/>
      <c r="IC354" s="23"/>
      <c r="ID354" s="23"/>
      <c r="IE354" s="23"/>
      <c r="IF354" s="23"/>
      <c r="IG354" s="23"/>
      <c r="IH354" s="23"/>
      <c r="II354" s="23"/>
      <c r="IJ354" s="23"/>
      <c r="IK354" s="23"/>
      <c r="IL354" s="23"/>
      <c r="IM354" s="23"/>
      <c r="IN354" s="23"/>
      <c r="IO354" s="23"/>
      <c r="IP354" s="23"/>
      <c r="IQ354" s="23"/>
      <c r="IR354" s="23"/>
      <c r="IS354" s="23"/>
      <c r="IT354" s="23"/>
      <c r="IU354" s="23"/>
      <c r="IV354" s="23"/>
      <c r="IW354" s="23"/>
      <c r="IX354" s="23"/>
      <c r="IY354" s="23"/>
      <c r="IZ354" s="23"/>
      <c r="JA354" s="23"/>
      <c r="JB354" s="23"/>
      <c r="JC354" s="23"/>
      <c r="JD354" s="23"/>
      <c r="JE354" s="23"/>
      <c r="JF354" s="23"/>
      <c r="JG354" s="23"/>
      <c r="JH354" s="23"/>
      <c r="JI354" s="23"/>
      <c r="JJ354" s="23"/>
      <c r="JK354" s="23"/>
      <c r="JL354" s="23"/>
      <c r="JM354" s="23"/>
      <c r="JN354" s="23"/>
      <c r="JO354" s="23"/>
      <c r="JP354" s="23"/>
      <c r="JQ354" s="23"/>
      <c r="JR354" s="23"/>
      <c r="JS354" s="23"/>
      <c r="JT354" s="23"/>
      <c r="JU354" s="23"/>
      <c r="JV354" s="23"/>
      <c r="JW354" s="23"/>
      <c r="JX354" s="23"/>
      <c r="JY354" s="23"/>
      <c r="JZ354" s="23"/>
      <c r="KA354" s="23"/>
      <c r="KB354" s="23"/>
      <c r="KC354" s="23"/>
      <c r="KD354" s="23"/>
      <c r="KE354" s="23"/>
      <c r="KF354" s="23"/>
      <c r="KG354" s="23"/>
      <c r="KH354" s="23"/>
      <c r="KI354" s="23"/>
      <c r="KJ354" s="23"/>
      <c r="KK354" s="23"/>
      <c r="KL354" s="23"/>
      <c r="KM354" s="23"/>
      <c r="KN354" s="23"/>
      <c r="KO354" s="23"/>
      <c r="KP354" s="23"/>
      <c r="KQ354" s="23"/>
      <c r="KR354" s="23"/>
      <c r="KS354" s="23"/>
      <c r="KT354" s="23"/>
      <c r="KU354" s="23"/>
      <c r="KV354" s="23"/>
      <c r="KW354" s="23"/>
      <c r="KX354" s="23"/>
      <c r="KY354" s="23"/>
      <c r="KZ354" s="23"/>
      <c r="LA354" s="23"/>
      <c r="LB354" s="23"/>
      <c r="LC354" s="23"/>
      <c r="LD354" s="23"/>
      <c r="LE354" s="23"/>
      <c r="LF354" s="23"/>
      <c r="LG354" s="23"/>
      <c r="LH354" s="23"/>
      <c r="LI354" s="23"/>
      <c r="LJ354" s="23"/>
      <c r="LK354" s="23"/>
      <c r="LL354" s="23"/>
      <c r="LM354" s="23"/>
      <c r="LN354" s="23"/>
      <c r="LO354" s="23"/>
      <c r="LP354" s="23"/>
      <c r="LQ354" s="23"/>
      <c r="LR354" s="23"/>
      <c r="LS354" s="23"/>
      <c r="LT354" s="23"/>
      <c r="LU354" s="23"/>
      <c r="LV354" s="23"/>
      <c r="LW354" s="23"/>
      <c r="LX354" s="23"/>
      <c r="LY354" s="23"/>
      <c r="LZ354" s="23"/>
      <c r="MA354" s="23"/>
      <c r="MB354" s="23"/>
      <c r="MC354" s="23"/>
      <c r="MD354" s="23"/>
      <c r="ME354" s="23"/>
      <c r="MF354" s="23"/>
      <c r="MG354" s="23"/>
      <c r="MH354" s="23"/>
      <c r="MI354" s="23"/>
      <c r="MJ354" s="23"/>
      <c r="MK354" s="23"/>
      <c r="ML354" s="23"/>
      <c r="MM354" s="23"/>
      <c r="MN354" s="23"/>
      <c r="MO354" s="23"/>
      <c r="MP354" s="23"/>
      <c r="MQ354" s="23"/>
      <c r="MR354" s="23"/>
      <c r="MS354" s="23"/>
      <c r="MT354" s="23"/>
      <c r="MU354" s="23"/>
      <c r="MV354" s="23"/>
      <c r="MW354" s="23"/>
      <c r="MX354" s="23"/>
      <c r="MY354" s="23"/>
      <c r="MZ354" s="23"/>
      <c r="NA354" s="23"/>
      <c r="NB354" s="23"/>
      <c r="NC354" s="23"/>
      <c r="ND354" s="23"/>
      <c r="NE354" s="23"/>
      <c r="NF354" s="23"/>
      <c r="NG354" s="23"/>
      <c r="NH354" s="23"/>
      <c r="NI354" s="23"/>
      <c r="NJ354" s="23"/>
      <c r="NK354" s="23"/>
      <c r="NL354" s="23"/>
      <c r="NM354" s="23"/>
      <c r="NN354" s="23"/>
      <c r="NO354" s="23"/>
      <c r="NP354" s="23"/>
      <c r="NQ354" s="23"/>
      <c r="NR354" s="23"/>
      <c r="NS354" s="23"/>
      <c r="NT354" s="23"/>
      <c r="NU354" s="23"/>
      <c r="NV354" s="23"/>
      <c r="NW354" s="23"/>
      <c r="NX354" s="23"/>
      <c r="NY354" s="23"/>
      <c r="NZ354" s="23"/>
      <c r="OA354" s="23"/>
      <c r="OB354" s="23"/>
      <c r="OC354" s="23"/>
      <c r="OD354" s="23"/>
      <c r="OE354" s="23"/>
      <c r="OF354" s="23"/>
      <c r="OG354" s="23"/>
      <c r="OH354" s="23"/>
      <c r="OI354" s="23"/>
      <c r="OJ354" s="23"/>
      <c r="OK354" s="23"/>
      <c r="OL354" s="23"/>
      <c r="OM354" s="23"/>
      <c r="ON354" s="23"/>
      <c r="OO354" s="23"/>
      <c r="OP354" s="23"/>
      <c r="OQ354" s="23"/>
      <c r="OR354" s="23"/>
      <c r="OS354" s="23"/>
      <c r="OT354" s="23"/>
      <c r="OU354" s="23"/>
      <c r="OV354" s="23"/>
      <c r="OW354" s="23"/>
      <c r="OX354" s="23"/>
      <c r="OY354" s="23"/>
      <c r="OZ354" s="23"/>
      <c r="PA354" s="23"/>
      <c r="PB354" s="23"/>
      <c r="PC354" s="23"/>
      <c r="PD354" s="23"/>
      <c r="PE354" s="23"/>
      <c r="PF354" s="23"/>
      <c r="PG354" s="23"/>
      <c r="PH354" s="23"/>
      <c r="PI354" s="23"/>
      <c r="PJ354" s="23"/>
      <c r="PK354" s="23"/>
      <c r="PL354" s="23"/>
      <c r="PM354" s="23"/>
      <c r="PN354" s="23"/>
      <c r="PO354" s="23"/>
      <c r="PP354" s="23"/>
      <c r="PQ354" s="23"/>
      <c r="PR354" s="23"/>
      <c r="PS354" s="23"/>
      <c r="PT354" s="23"/>
      <c r="PU354" s="23"/>
      <c r="PV354" s="23"/>
      <c r="PW354" s="23"/>
      <c r="PX354" s="23"/>
      <c r="PY354" s="23"/>
      <c r="PZ354" s="23"/>
      <c r="QA354" s="23"/>
      <c r="QB354" s="23"/>
      <c r="QC354" s="23"/>
      <c r="QD354" s="23"/>
      <c r="QE354" s="23"/>
      <c r="QF354" s="23"/>
      <c r="QG354" s="23"/>
      <c r="QH354" s="23"/>
      <c r="QI354" s="23"/>
      <c r="QJ354" s="23"/>
      <c r="QK354" s="23"/>
      <c r="QL354" s="23"/>
      <c r="QM354" s="23"/>
      <c r="QN354" s="23"/>
      <c r="QO354" s="23"/>
      <c r="QP354" s="23"/>
      <c r="QQ354" s="23"/>
      <c r="QR354" s="23"/>
      <c r="QS354" s="23"/>
      <c r="QT354" s="23"/>
      <c r="QU354" s="23"/>
      <c r="QV354" s="23"/>
      <c r="QW354" s="23"/>
      <c r="QX354" s="23"/>
      <c r="QY354" s="23"/>
      <c r="QZ354" s="23"/>
      <c r="RA354" s="23"/>
      <c r="RB354" s="23"/>
      <c r="RC354" s="23"/>
      <c r="RD354" s="23"/>
      <c r="RE354" s="23"/>
      <c r="RF354" s="23"/>
      <c r="RG354" s="23"/>
      <c r="RH354" s="23"/>
      <c r="RI354" s="23"/>
      <c r="RJ354" s="23"/>
      <c r="RK354" s="23"/>
      <c r="RL354" s="23"/>
      <c r="RM354" s="23"/>
      <c r="RN354" s="23"/>
      <c r="RO354" s="23"/>
      <c r="RP354" s="23"/>
      <c r="RQ354" s="23"/>
      <c r="RR354" s="23"/>
      <c r="RS354" s="23"/>
      <c r="RT354" s="23"/>
      <c r="RU354" s="23"/>
      <c r="RV354" s="23"/>
      <c r="RW354" s="23"/>
      <c r="RX354" s="23"/>
      <c r="RY354" s="23"/>
      <c r="RZ354" s="23"/>
      <c r="SA354" s="23"/>
      <c r="SB354" s="23"/>
      <c r="SC354" s="23"/>
      <c r="SD354" s="23"/>
      <c r="SE354" s="23"/>
      <c r="SF354" s="23"/>
      <c r="SG354" s="23"/>
    </row>
    <row r="355" spans="1:501" s="27" customFormat="1" ht="26.25" customHeight="1" x14ac:dyDescent="0.25">
      <c r="A355" s="73" t="s">
        <v>205</v>
      </c>
      <c r="B355" s="74">
        <v>41594.839999999997</v>
      </c>
      <c r="C355" s="74">
        <v>46800</v>
      </c>
      <c r="D355" s="74">
        <v>46800</v>
      </c>
      <c r="E355" s="39">
        <v>20400</v>
      </c>
      <c r="F355" s="16">
        <f t="shared" si="84"/>
        <v>0</v>
      </c>
      <c r="G355" s="16"/>
      <c r="H355" s="17"/>
      <c r="I355" s="17">
        <f t="shared" si="86"/>
        <v>0</v>
      </c>
      <c r="J355" s="16"/>
      <c r="K355" s="16"/>
      <c r="L355" s="16">
        <f t="shared" si="87"/>
        <v>0</v>
      </c>
      <c r="M355" s="16">
        <f t="shared" si="85"/>
        <v>46800</v>
      </c>
      <c r="N355" s="173"/>
      <c r="O355" s="23"/>
      <c r="P355" s="23"/>
      <c r="Q355" s="23"/>
      <c r="R355" s="23"/>
      <c r="S355" s="23"/>
      <c r="T355" s="23"/>
      <c r="U355" s="23"/>
      <c r="V355" s="23"/>
      <c r="W355" s="23"/>
      <c r="X355" s="23"/>
      <c r="Y355" s="23"/>
      <c r="Z355" s="23"/>
      <c r="AA355" s="23"/>
      <c r="AB355" s="23"/>
      <c r="AC355" s="23"/>
      <c r="AD355" s="23"/>
      <c r="AE355" s="23"/>
      <c r="AF355" s="23"/>
      <c r="AG355" s="23"/>
      <c r="AH355" s="23"/>
      <c r="AI355" s="23"/>
      <c r="AJ355" s="23"/>
      <c r="AK355" s="23"/>
      <c r="AL355" s="23"/>
      <c r="AM355" s="23"/>
      <c r="AN355" s="23"/>
      <c r="AO355" s="23"/>
      <c r="AP355" s="23"/>
      <c r="AQ355" s="23"/>
      <c r="AR355" s="23"/>
      <c r="AS355" s="23"/>
      <c r="AT355" s="23"/>
      <c r="AU355" s="23"/>
      <c r="AV355" s="23"/>
      <c r="AW355" s="23"/>
      <c r="AX355" s="23"/>
      <c r="AY355" s="23"/>
      <c r="AZ355" s="23"/>
      <c r="BA355" s="23"/>
      <c r="BB355" s="23"/>
      <c r="BC355" s="23"/>
      <c r="BD355" s="23"/>
      <c r="BE355" s="23"/>
      <c r="BF355" s="23"/>
      <c r="BG355" s="23"/>
      <c r="BH355" s="23"/>
      <c r="BI355" s="23"/>
      <c r="BJ355" s="23"/>
      <c r="BK355" s="23"/>
      <c r="BL355" s="23"/>
      <c r="BM355" s="23"/>
      <c r="BN355" s="23"/>
      <c r="BO355" s="23"/>
      <c r="BP355" s="23"/>
      <c r="BQ355" s="23"/>
      <c r="BR355" s="23"/>
      <c r="BS355" s="23"/>
      <c r="BT355" s="23"/>
      <c r="BU355" s="23"/>
      <c r="BV355" s="23"/>
      <c r="BW355" s="23"/>
      <c r="BX355" s="23"/>
      <c r="BY355" s="23"/>
      <c r="BZ355" s="23"/>
      <c r="CA355" s="23"/>
      <c r="CB355" s="23"/>
      <c r="CC355" s="23"/>
      <c r="CD355" s="23"/>
      <c r="CE355" s="23"/>
      <c r="CF355" s="23"/>
      <c r="CG355" s="23"/>
      <c r="CH355" s="23"/>
      <c r="CI355" s="23"/>
      <c r="CJ355" s="23"/>
      <c r="CK355" s="23"/>
      <c r="CL355" s="23"/>
      <c r="CM355" s="23"/>
      <c r="CN355" s="23"/>
      <c r="CO355" s="23"/>
      <c r="CP355" s="23"/>
      <c r="CQ355" s="23"/>
      <c r="CR355" s="23"/>
      <c r="CS355" s="23"/>
      <c r="CT355" s="23"/>
      <c r="CU355" s="23"/>
      <c r="CV355" s="23"/>
      <c r="CW355" s="23"/>
      <c r="CX355" s="23"/>
      <c r="CY355" s="23"/>
      <c r="CZ355" s="23"/>
      <c r="DA355" s="23"/>
      <c r="DB355" s="23"/>
      <c r="DC355" s="23"/>
      <c r="DD355" s="23"/>
      <c r="DE355" s="23"/>
      <c r="DF355" s="23"/>
      <c r="DG355" s="23"/>
      <c r="DH355" s="23"/>
      <c r="DI355" s="23"/>
      <c r="DJ355" s="23"/>
      <c r="DK355" s="23"/>
      <c r="DL355" s="23"/>
      <c r="DM355" s="23"/>
      <c r="DN355" s="23"/>
      <c r="DO355" s="23"/>
      <c r="DP355" s="23"/>
      <c r="DQ355" s="23"/>
      <c r="DR355" s="23"/>
      <c r="DS355" s="23"/>
      <c r="DT355" s="23"/>
      <c r="DU355" s="23"/>
      <c r="DV355" s="23"/>
      <c r="DW355" s="23"/>
      <c r="DX355" s="23"/>
      <c r="DY355" s="23"/>
      <c r="DZ355" s="23"/>
      <c r="EA355" s="23"/>
      <c r="EB355" s="23"/>
      <c r="EC355" s="23"/>
      <c r="ED355" s="23"/>
      <c r="EE355" s="23"/>
      <c r="EF355" s="23"/>
      <c r="EG355" s="23"/>
      <c r="EH355" s="23"/>
      <c r="EI355" s="23"/>
      <c r="EJ355" s="23"/>
      <c r="EK355" s="23"/>
      <c r="EL355" s="23"/>
      <c r="EM355" s="23"/>
      <c r="EN355" s="23"/>
      <c r="EO355" s="23"/>
      <c r="EP355" s="23"/>
      <c r="EQ355" s="23"/>
      <c r="ER355" s="23"/>
      <c r="ES355" s="23"/>
      <c r="ET355" s="23"/>
      <c r="EU355" s="23"/>
      <c r="EV355" s="23"/>
      <c r="EW355" s="23"/>
      <c r="EX355" s="23"/>
      <c r="EY355" s="23"/>
      <c r="EZ355" s="23"/>
      <c r="FA355" s="23"/>
      <c r="FB355" s="23"/>
      <c r="FC355" s="23"/>
      <c r="FD355" s="23"/>
      <c r="FE355" s="23"/>
      <c r="FF355" s="23"/>
      <c r="FG355" s="23"/>
      <c r="FH355" s="23"/>
      <c r="FI355" s="23"/>
      <c r="FJ355" s="23"/>
      <c r="FK355" s="23"/>
      <c r="FL355" s="23"/>
      <c r="FM355" s="23"/>
      <c r="FN355" s="23"/>
      <c r="FO355" s="23"/>
      <c r="FP355" s="23"/>
      <c r="FQ355" s="23"/>
      <c r="FR355" s="23"/>
      <c r="FS355" s="23"/>
      <c r="FT355" s="23"/>
      <c r="FU355" s="23"/>
      <c r="FV355" s="23"/>
      <c r="FW355" s="23"/>
      <c r="FX355" s="23"/>
      <c r="FY355" s="23"/>
      <c r="FZ355" s="23"/>
      <c r="GA355" s="23"/>
      <c r="GB355" s="23"/>
      <c r="GC355" s="23"/>
      <c r="GD355" s="23"/>
      <c r="GE355" s="23"/>
      <c r="GF355" s="23"/>
      <c r="GG355" s="23"/>
      <c r="GH355" s="23"/>
      <c r="GI355" s="23"/>
      <c r="GJ355" s="23"/>
      <c r="GK355" s="23"/>
      <c r="GL355" s="23"/>
      <c r="GM355" s="23"/>
      <c r="GN355" s="23"/>
      <c r="GO355" s="23"/>
      <c r="GP355" s="23"/>
      <c r="GQ355" s="23"/>
      <c r="GR355" s="23"/>
      <c r="GS355" s="23"/>
      <c r="GT355" s="23"/>
      <c r="GU355" s="23"/>
      <c r="GV355" s="23"/>
      <c r="GW355" s="23"/>
      <c r="GX355" s="23"/>
      <c r="GY355" s="23"/>
      <c r="GZ355" s="23"/>
      <c r="HA355" s="23"/>
      <c r="HB355" s="23"/>
      <c r="HC355" s="23"/>
      <c r="HD355" s="23"/>
      <c r="HE355" s="23"/>
      <c r="HF355" s="23"/>
      <c r="HG355" s="23"/>
      <c r="HH355" s="23"/>
      <c r="HI355" s="23"/>
      <c r="HJ355" s="23"/>
      <c r="HK355" s="23"/>
      <c r="HL355" s="23"/>
      <c r="HM355" s="23"/>
      <c r="HN355" s="23"/>
      <c r="HO355" s="23"/>
      <c r="HP355" s="23"/>
      <c r="HQ355" s="23"/>
      <c r="HR355" s="23"/>
      <c r="HS355" s="23"/>
      <c r="HT355" s="23"/>
      <c r="HU355" s="23"/>
      <c r="HV355" s="23"/>
      <c r="HW355" s="23"/>
      <c r="HX355" s="23"/>
      <c r="HY355" s="23"/>
      <c r="HZ355" s="23"/>
      <c r="IA355" s="23"/>
      <c r="IB355" s="23"/>
      <c r="IC355" s="23"/>
      <c r="ID355" s="23"/>
      <c r="IE355" s="23"/>
      <c r="IF355" s="23"/>
      <c r="IG355" s="23"/>
      <c r="IH355" s="23"/>
      <c r="II355" s="23"/>
      <c r="IJ355" s="23"/>
      <c r="IK355" s="23"/>
      <c r="IL355" s="23"/>
      <c r="IM355" s="23"/>
      <c r="IN355" s="23"/>
      <c r="IO355" s="23"/>
      <c r="IP355" s="23"/>
      <c r="IQ355" s="23"/>
      <c r="IR355" s="23"/>
      <c r="IS355" s="23"/>
      <c r="IT355" s="23"/>
      <c r="IU355" s="23"/>
      <c r="IV355" s="23"/>
      <c r="IW355" s="23"/>
      <c r="IX355" s="23"/>
      <c r="IY355" s="23"/>
      <c r="IZ355" s="23"/>
      <c r="JA355" s="23"/>
      <c r="JB355" s="23"/>
      <c r="JC355" s="23"/>
      <c r="JD355" s="23"/>
      <c r="JE355" s="23"/>
      <c r="JF355" s="23"/>
      <c r="JG355" s="23"/>
      <c r="JH355" s="23"/>
      <c r="JI355" s="23"/>
      <c r="JJ355" s="23"/>
      <c r="JK355" s="23"/>
      <c r="JL355" s="23"/>
      <c r="JM355" s="23"/>
      <c r="JN355" s="23"/>
      <c r="JO355" s="23"/>
      <c r="JP355" s="23"/>
      <c r="JQ355" s="23"/>
      <c r="JR355" s="23"/>
      <c r="JS355" s="23"/>
      <c r="JT355" s="23"/>
      <c r="JU355" s="23"/>
      <c r="JV355" s="23"/>
      <c r="JW355" s="23"/>
      <c r="JX355" s="23"/>
      <c r="JY355" s="23"/>
      <c r="JZ355" s="23"/>
      <c r="KA355" s="23"/>
      <c r="KB355" s="23"/>
      <c r="KC355" s="23"/>
      <c r="KD355" s="23"/>
      <c r="KE355" s="23"/>
      <c r="KF355" s="23"/>
      <c r="KG355" s="23"/>
      <c r="KH355" s="23"/>
      <c r="KI355" s="23"/>
      <c r="KJ355" s="23"/>
      <c r="KK355" s="23"/>
      <c r="KL355" s="23"/>
      <c r="KM355" s="23"/>
      <c r="KN355" s="23"/>
      <c r="KO355" s="23"/>
      <c r="KP355" s="23"/>
      <c r="KQ355" s="23"/>
      <c r="KR355" s="23"/>
      <c r="KS355" s="23"/>
      <c r="KT355" s="23"/>
      <c r="KU355" s="23"/>
      <c r="KV355" s="23"/>
      <c r="KW355" s="23"/>
      <c r="KX355" s="23"/>
      <c r="KY355" s="23"/>
      <c r="KZ355" s="23"/>
      <c r="LA355" s="23"/>
      <c r="LB355" s="23"/>
      <c r="LC355" s="23"/>
      <c r="LD355" s="23"/>
      <c r="LE355" s="23"/>
      <c r="LF355" s="23"/>
      <c r="LG355" s="23"/>
      <c r="LH355" s="23"/>
      <c r="LI355" s="23"/>
      <c r="LJ355" s="23"/>
      <c r="LK355" s="23"/>
      <c r="LL355" s="23"/>
      <c r="LM355" s="23"/>
      <c r="LN355" s="23"/>
      <c r="LO355" s="23"/>
      <c r="LP355" s="23"/>
      <c r="LQ355" s="23"/>
      <c r="LR355" s="23"/>
      <c r="LS355" s="23"/>
      <c r="LT355" s="23"/>
      <c r="LU355" s="23"/>
      <c r="LV355" s="23"/>
      <c r="LW355" s="23"/>
      <c r="LX355" s="23"/>
      <c r="LY355" s="23"/>
      <c r="LZ355" s="23"/>
      <c r="MA355" s="23"/>
      <c r="MB355" s="23"/>
      <c r="MC355" s="23"/>
      <c r="MD355" s="23"/>
      <c r="ME355" s="23"/>
      <c r="MF355" s="23"/>
      <c r="MG355" s="23"/>
      <c r="MH355" s="23"/>
      <c r="MI355" s="23"/>
      <c r="MJ355" s="23"/>
      <c r="MK355" s="23"/>
      <c r="ML355" s="23"/>
      <c r="MM355" s="23"/>
      <c r="MN355" s="23"/>
      <c r="MO355" s="23"/>
      <c r="MP355" s="23"/>
      <c r="MQ355" s="23"/>
      <c r="MR355" s="23"/>
      <c r="MS355" s="23"/>
      <c r="MT355" s="23"/>
      <c r="MU355" s="23"/>
      <c r="MV355" s="23"/>
      <c r="MW355" s="23"/>
      <c r="MX355" s="23"/>
      <c r="MY355" s="23"/>
      <c r="MZ355" s="23"/>
      <c r="NA355" s="23"/>
      <c r="NB355" s="23"/>
      <c r="NC355" s="23"/>
      <c r="ND355" s="23"/>
      <c r="NE355" s="23"/>
      <c r="NF355" s="23"/>
      <c r="NG355" s="23"/>
      <c r="NH355" s="23"/>
      <c r="NI355" s="23"/>
      <c r="NJ355" s="23"/>
      <c r="NK355" s="23"/>
      <c r="NL355" s="23"/>
      <c r="NM355" s="23"/>
      <c r="NN355" s="23"/>
      <c r="NO355" s="23"/>
      <c r="NP355" s="23"/>
      <c r="NQ355" s="23"/>
      <c r="NR355" s="23"/>
      <c r="NS355" s="23"/>
      <c r="NT355" s="23"/>
      <c r="NU355" s="23"/>
      <c r="NV355" s="23"/>
      <c r="NW355" s="23"/>
      <c r="NX355" s="23"/>
      <c r="NY355" s="23"/>
      <c r="NZ355" s="23"/>
      <c r="OA355" s="23"/>
      <c r="OB355" s="23"/>
      <c r="OC355" s="23"/>
      <c r="OD355" s="23"/>
      <c r="OE355" s="23"/>
      <c r="OF355" s="23"/>
      <c r="OG355" s="23"/>
      <c r="OH355" s="23"/>
      <c r="OI355" s="23"/>
      <c r="OJ355" s="23"/>
      <c r="OK355" s="23"/>
      <c r="OL355" s="23"/>
      <c r="OM355" s="23"/>
      <c r="ON355" s="23"/>
      <c r="OO355" s="23"/>
      <c r="OP355" s="23"/>
      <c r="OQ355" s="23"/>
      <c r="OR355" s="23"/>
      <c r="OS355" s="23"/>
      <c r="OT355" s="23"/>
      <c r="OU355" s="23"/>
      <c r="OV355" s="23"/>
      <c r="OW355" s="23"/>
      <c r="OX355" s="23"/>
      <c r="OY355" s="23"/>
      <c r="OZ355" s="23"/>
      <c r="PA355" s="23"/>
      <c r="PB355" s="23"/>
      <c r="PC355" s="23"/>
      <c r="PD355" s="23"/>
      <c r="PE355" s="23"/>
      <c r="PF355" s="23"/>
      <c r="PG355" s="23"/>
      <c r="PH355" s="23"/>
      <c r="PI355" s="23"/>
      <c r="PJ355" s="23"/>
      <c r="PK355" s="23"/>
      <c r="PL355" s="23"/>
      <c r="PM355" s="23"/>
      <c r="PN355" s="23"/>
      <c r="PO355" s="23"/>
      <c r="PP355" s="23"/>
      <c r="PQ355" s="23"/>
      <c r="PR355" s="23"/>
      <c r="PS355" s="23"/>
      <c r="PT355" s="23"/>
      <c r="PU355" s="23"/>
      <c r="PV355" s="23"/>
      <c r="PW355" s="23"/>
      <c r="PX355" s="23"/>
      <c r="PY355" s="23"/>
      <c r="PZ355" s="23"/>
      <c r="QA355" s="23"/>
      <c r="QB355" s="23"/>
      <c r="QC355" s="23"/>
      <c r="QD355" s="23"/>
      <c r="QE355" s="23"/>
      <c r="QF355" s="23"/>
      <c r="QG355" s="23"/>
      <c r="QH355" s="23"/>
      <c r="QI355" s="23"/>
      <c r="QJ355" s="23"/>
      <c r="QK355" s="23"/>
      <c r="QL355" s="23"/>
      <c r="QM355" s="23"/>
      <c r="QN355" s="23"/>
      <c r="QO355" s="23"/>
      <c r="QP355" s="23"/>
      <c r="QQ355" s="23"/>
      <c r="QR355" s="23"/>
      <c r="QS355" s="23"/>
      <c r="QT355" s="23"/>
      <c r="QU355" s="23"/>
      <c r="QV355" s="23"/>
      <c r="QW355" s="23"/>
      <c r="QX355" s="23"/>
      <c r="QY355" s="23"/>
      <c r="QZ355" s="23"/>
      <c r="RA355" s="23"/>
      <c r="RB355" s="23"/>
      <c r="RC355" s="23"/>
      <c r="RD355" s="23"/>
      <c r="RE355" s="23"/>
      <c r="RF355" s="23"/>
      <c r="RG355" s="23"/>
      <c r="RH355" s="23"/>
      <c r="RI355" s="23"/>
      <c r="RJ355" s="23"/>
      <c r="RK355" s="23"/>
      <c r="RL355" s="23"/>
      <c r="RM355" s="23"/>
      <c r="RN355" s="23"/>
      <c r="RO355" s="23"/>
      <c r="RP355" s="23"/>
      <c r="RQ355" s="23"/>
      <c r="RR355" s="23"/>
      <c r="RS355" s="23"/>
      <c r="RT355" s="23"/>
      <c r="RU355" s="23"/>
      <c r="RV355" s="23"/>
      <c r="RW355" s="23"/>
      <c r="RX355" s="23"/>
      <c r="RY355" s="23"/>
      <c r="RZ355" s="23"/>
      <c r="SA355" s="23"/>
      <c r="SB355" s="23"/>
      <c r="SC355" s="23"/>
      <c r="SD355" s="23"/>
      <c r="SE355" s="23"/>
      <c r="SF355" s="23"/>
      <c r="SG355" s="23"/>
    </row>
    <row r="356" spans="1:501" s="27" customFormat="1" ht="39" customHeight="1" x14ac:dyDescent="0.25">
      <c r="A356" s="73" t="s">
        <v>210</v>
      </c>
      <c r="B356" s="16">
        <v>1186891</v>
      </c>
      <c r="C356" s="16">
        <v>1239600</v>
      </c>
      <c r="D356" s="16">
        <v>1239600</v>
      </c>
      <c r="E356" s="16">
        <v>700800</v>
      </c>
      <c r="F356" s="16">
        <f t="shared" si="84"/>
        <v>0</v>
      </c>
      <c r="G356" s="16"/>
      <c r="H356" s="17"/>
      <c r="I356" s="17">
        <f t="shared" si="86"/>
        <v>0</v>
      </c>
      <c r="J356" s="16"/>
      <c r="K356" s="16"/>
      <c r="L356" s="16">
        <f t="shared" si="87"/>
        <v>0</v>
      </c>
      <c r="M356" s="16">
        <f t="shared" si="85"/>
        <v>1239600</v>
      </c>
      <c r="N356" s="169"/>
      <c r="O356" s="23"/>
      <c r="P356" s="23"/>
      <c r="Q356" s="23"/>
      <c r="R356" s="23"/>
      <c r="S356" s="23"/>
      <c r="T356" s="23"/>
      <c r="U356" s="23"/>
      <c r="V356" s="23"/>
      <c r="W356" s="23"/>
      <c r="X356" s="23"/>
      <c r="Y356" s="23"/>
      <c r="Z356" s="23"/>
      <c r="AA356" s="23"/>
      <c r="AB356" s="23"/>
      <c r="AC356" s="23"/>
      <c r="AD356" s="23"/>
      <c r="AE356" s="23"/>
      <c r="AF356" s="23"/>
      <c r="AG356" s="23"/>
      <c r="AH356" s="23"/>
      <c r="AI356" s="23"/>
      <c r="AJ356" s="23"/>
      <c r="AK356" s="23"/>
      <c r="AL356" s="23"/>
      <c r="AM356" s="23"/>
      <c r="AN356" s="23"/>
      <c r="AO356" s="23"/>
      <c r="AP356" s="23"/>
      <c r="AQ356" s="23"/>
      <c r="AR356" s="23"/>
      <c r="AS356" s="23"/>
      <c r="AT356" s="23"/>
      <c r="AU356" s="23"/>
      <c r="AV356" s="23"/>
      <c r="AW356" s="23"/>
      <c r="AX356" s="23"/>
      <c r="AY356" s="23"/>
      <c r="AZ356" s="23"/>
      <c r="BA356" s="23"/>
      <c r="BB356" s="23"/>
      <c r="BC356" s="23"/>
      <c r="BD356" s="23"/>
      <c r="BE356" s="23"/>
      <c r="BF356" s="23"/>
      <c r="BG356" s="23"/>
      <c r="BH356" s="23"/>
      <c r="BI356" s="23"/>
      <c r="BJ356" s="23"/>
      <c r="BK356" s="23"/>
      <c r="BL356" s="23"/>
      <c r="BM356" s="23"/>
      <c r="BN356" s="23"/>
      <c r="BO356" s="23"/>
      <c r="BP356" s="23"/>
      <c r="BQ356" s="23"/>
      <c r="BR356" s="23"/>
      <c r="BS356" s="23"/>
      <c r="BT356" s="23"/>
      <c r="BU356" s="23"/>
      <c r="BV356" s="23"/>
      <c r="BW356" s="23"/>
      <c r="BX356" s="23"/>
      <c r="BY356" s="23"/>
      <c r="BZ356" s="23"/>
      <c r="CA356" s="23"/>
      <c r="CB356" s="23"/>
      <c r="CC356" s="23"/>
      <c r="CD356" s="23"/>
      <c r="CE356" s="23"/>
      <c r="CF356" s="23"/>
      <c r="CG356" s="23"/>
      <c r="CH356" s="23"/>
      <c r="CI356" s="23"/>
      <c r="CJ356" s="23"/>
      <c r="CK356" s="23"/>
      <c r="CL356" s="23"/>
      <c r="CM356" s="23"/>
      <c r="CN356" s="23"/>
      <c r="CO356" s="23"/>
      <c r="CP356" s="23"/>
      <c r="CQ356" s="23"/>
      <c r="CR356" s="23"/>
      <c r="CS356" s="23"/>
      <c r="CT356" s="23"/>
      <c r="CU356" s="23"/>
      <c r="CV356" s="23"/>
      <c r="CW356" s="23"/>
      <c r="CX356" s="23"/>
      <c r="CY356" s="23"/>
      <c r="CZ356" s="23"/>
      <c r="DA356" s="23"/>
      <c r="DB356" s="23"/>
      <c r="DC356" s="23"/>
      <c r="DD356" s="23"/>
      <c r="DE356" s="23"/>
      <c r="DF356" s="23"/>
      <c r="DG356" s="23"/>
      <c r="DH356" s="23"/>
      <c r="DI356" s="23"/>
      <c r="DJ356" s="23"/>
      <c r="DK356" s="23"/>
      <c r="DL356" s="23"/>
      <c r="DM356" s="23"/>
      <c r="DN356" s="23"/>
      <c r="DO356" s="23"/>
      <c r="DP356" s="23"/>
      <c r="DQ356" s="23"/>
      <c r="DR356" s="23"/>
      <c r="DS356" s="23"/>
      <c r="DT356" s="23"/>
      <c r="DU356" s="23"/>
      <c r="DV356" s="23"/>
      <c r="DW356" s="23"/>
      <c r="DX356" s="23"/>
      <c r="DY356" s="23"/>
      <c r="DZ356" s="23"/>
      <c r="EA356" s="23"/>
      <c r="EB356" s="23"/>
      <c r="EC356" s="23"/>
      <c r="ED356" s="23"/>
      <c r="EE356" s="23"/>
      <c r="EF356" s="23"/>
      <c r="EG356" s="23"/>
      <c r="EH356" s="23"/>
      <c r="EI356" s="23"/>
      <c r="EJ356" s="23"/>
      <c r="EK356" s="23"/>
      <c r="EL356" s="23"/>
      <c r="EM356" s="23"/>
      <c r="EN356" s="23"/>
      <c r="EO356" s="23"/>
      <c r="EP356" s="23"/>
      <c r="EQ356" s="23"/>
      <c r="ER356" s="23"/>
      <c r="ES356" s="23"/>
      <c r="ET356" s="23"/>
      <c r="EU356" s="23"/>
      <c r="EV356" s="23"/>
      <c r="EW356" s="23"/>
      <c r="EX356" s="23"/>
      <c r="EY356" s="23"/>
      <c r="EZ356" s="23"/>
      <c r="FA356" s="23"/>
      <c r="FB356" s="23"/>
      <c r="FC356" s="23"/>
      <c r="FD356" s="23"/>
      <c r="FE356" s="23"/>
      <c r="FF356" s="23"/>
      <c r="FG356" s="23"/>
      <c r="FH356" s="23"/>
      <c r="FI356" s="23"/>
      <c r="FJ356" s="23"/>
      <c r="FK356" s="23"/>
      <c r="FL356" s="23"/>
      <c r="FM356" s="23"/>
      <c r="FN356" s="23"/>
      <c r="FO356" s="23"/>
      <c r="FP356" s="23"/>
      <c r="FQ356" s="23"/>
      <c r="FR356" s="23"/>
      <c r="FS356" s="23"/>
      <c r="FT356" s="23"/>
      <c r="FU356" s="23"/>
      <c r="FV356" s="23"/>
      <c r="FW356" s="23"/>
      <c r="FX356" s="23"/>
      <c r="FY356" s="23"/>
      <c r="FZ356" s="23"/>
      <c r="GA356" s="23"/>
      <c r="GB356" s="23"/>
      <c r="GC356" s="23"/>
      <c r="GD356" s="23"/>
      <c r="GE356" s="23"/>
      <c r="GF356" s="23"/>
      <c r="GG356" s="23"/>
      <c r="GH356" s="23"/>
      <c r="GI356" s="23"/>
      <c r="GJ356" s="23"/>
      <c r="GK356" s="23"/>
      <c r="GL356" s="23"/>
      <c r="GM356" s="23"/>
      <c r="GN356" s="23"/>
      <c r="GO356" s="23"/>
      <c r="GP356" s="23"/>
      <c r="GQ356" s="23"/>
      <c r="GR356" s="23"/>
      <c r="GS356" s="23"/>
      <c r="GT356" s="23"/>
      <c r="GU356" s="23"/>
      <c r="GV356" s="23"/>
      <c r="GW356" s="23"/>
      <c r="GX356" s="23"/>
      <c r="GY356" s="23"/>
      <c r="GZ356" s="23"/>
      <c r="HA356" s="23"/>
      <c r="HB356" s="23"/>
      <c r="HC356" s="23"/>
      <c r="HD356" s="23"/>
      <c r="HE356" s="23"/>
      <c r="HF356" s="23"/>
      <c r="HG356" s="23"/>
      <c r="HH356" s="23"/>
      <c r="HI356" s="23"/>
      <c r="HJ356" s="23"/>
      <c r="HK356" s="23"/>
      <c r="HL356" s="23"/>
      <c r="HM356" s="23"/>
      <c r="HN356" s="23"/>
      <c r="HO356" s="23"/>
      <c r="HP356" s="23"/>
      <c r="HQ356" s="23"/>
      <c r="HR356" s="23"/>
      <c r="HS356" s="23"/>
      <c r="HT356" s="23"/>
      <c r="HU356" s="23"/>
      <c r="HV356" s="23"/>
      <c r="HW356" s="23"/>
      <c r="HX356" s="23"/>
      <c r="HY356" s="23"/>
      <c r="HZ356" s="23"/>
      <c r="IA356" s="23"/>
      <c r="IB356" s="23"/>
      <c r="IC356" s="23"/>
      <c r="ID356" s="23"/>
      <c r="IE356" s="23"/>
      <c r="IF356" s="23"/>
      <c r="IG356" s="23"/>
      <c r="IH356" s="23"/>
      <c r="II356" s="23"/>
      <c r="IJ356" s="23"/>
      <c r="IK356" s="23"/>
      <c r="IL356" s="23"/>
      <c r="IM356" s="23"/>
      <c r="IN356" s="23"/>
      <c r="IO356" s="23"/>
      <c r="IP356" s="23"/>
      <c r="IQ356" s="23"/>
      <c r="IR356" s="23"/>
      <c r="IS356" s="23"/>
      <c r="IT356" s="23"/>
      <c r="IU356" s="23"/>
      <c r="IV356" s="23"/>
      <c r="IW356" s="23"/>
      <c r="IX356" s="23"/>
      <c r="IY356" s="23"/>
      <c r="IZ356" s="23"/>
      <c r="JA356" s="23"/>
      <c r="JB356" s="23"/>
      <c r="JC356" s="23"/>
      <c r="JD356" s="23"/>
      <c r="JE356" s="23"/>
      <c r="JF356" s="23"/>
      <c r="JG356" s="23"/>
      <c r="JH356" s="23"/>
      <c r="JI356" s="23"/>
      <c r="JJ356" s="23"/>
      <c r="JK356" s="23"/>
      <c r="JL356" s="23"/>
      <c r="JM356" s="23"/>
      <c r="JN356" s="23"/>
      <c r="JO356" s="23"/>
      <c r="JP356" s="23"/>
      <c r="JQ356" s="23"/>
      <c r="JR356" s="23"/>
      <c r="JS356" s="23"/>
      <c r="JT356" s="23"/>
      <c r="JU356" s="23"/>
      <c r="JV356" s="23"/>
      <c r="JW356" s="23"/>
      <c r="JX356" s="23"/>
      <c r="JY356" s="23"/>
      <c r="JZ356" s="23"/>
      <c r="KA356" s="23"/>
      <c r="KB356" s="23"/>
      <c r="KC356" s="23"/>
      <c r="KD356" s="23"/>
      <c r="KE356" s="23"/>
      <c r="KF356" s="23"/>
      <c r="KG356" s="23"/>
      <c r="KH356" s="23"/>
      <c r="KI356" s="23"/>
      <c r="KJ356" s="23"/>
      <c r="KK356" s="23"/>
      <c r="KL356" s="23"/>
      <c r="KM356" s="23"/>
      <c r="KN356" s="23"/>
      <c r="KO356" s="23"/>
      <c r="KP356" s="23"/>
      <c r="KQ356" s="23"/>
      <c r="KR356" s="23"/>
      <c r="KS356" s="23"/>
      <c r="KT356" s="23"/>
      <c r="KU356" s="23"/>
      <c r="KV356" s="23"/>
      <c r="KW356" s="23"/>
      <c r="KX356" s="23"/>
      <c r="KY356" s="23"/>
      <c r="KZ356" s="23"/>
      <c r="LA356" s="23"/>
      <c r="LB356" s="23"/>
      <c r="LC356" s="23"/>
      <c r="LD356" s="23"/>
      <c r="LE356" s="23"/>
      <c r="LF356" s="23"/>
      <c r="LG356" s="23"/>
      <c r="LH356" s="23"/>
      <c r="LI356" s="23"/>
      <c r="LJ356" s="23"/>
      <c r="LK356" s="23"/>
      <c r="LL356" s="23"/>
      <c r="LM356" s="23"/>
      <c r="LN356" s="23"/>
      <c r="LO356" s="23"/>
      <c r="LP356" s="23"/>
      <c r="LQ356" s="23"/>
      <c r="LR356" s="23"/>
      <c r="LS356" s="23"/>
      <c r="LT356" s="23"/>
      <c r="LU356" s="23"/>
      <c r="LV356" s="23"/>
      <c r="LW356" s="23"/>
      <c r="LX356" s="23"/>
      <c r="LY356" s="23"/>
      <c r="LZ356" s="23"/>
      <c r="MA356" s="23"/>
      <c r="MB356" s="23"/>
      <c r="MC356" s="23"/>
      <c r="MD356" s="23"/>
      <c r="ME356" s="23"/>
      <c r="MF356" s="23"/>
      <c r="MG356" s="23"/>
      <c r="MH356" s="23"/>
      <c r="MI356" s="23"/>
      <c r="MJ356" s="23"/>
      <c r="MK356" s="23"/>
      <c r="ML356" s="23"/>
      <c r="MM356" s="23"/>
      <c r="MN356" s="23"/>
      <c r="MO356" s="23"/>
      <c r="MP356" s="23"/>
      <c r="MQ356" s="23"/>
      <c r="MR356" s="23"/>
      <c r="MS356" s="23"/>
      <c r="MT356" s="23"/>
      <c r="MU356" s="23"/>
      <c r="MV356" s="23"/>
      <c r="MW356" s="23"/>
      <c r="MX356" s="23"/>
      <c r="MY356" s="23"/>
      <c r="MZ356" s="23"/>
      <c r="NA356" s="23"/>
      <c r="NB356" s="23"/>
      <c r="NC356" s="23"/>
      <c r="ND356" s="23"/>
      <c r="NE356" s="23"/>
      <c r="NF356" s="23"/>
      <c r="NG356" s="23"/>
      <c r="NH356" s="23"/>
      <c r="NI356" s="23"/>
      <c r="NJ356" s="23"/>
      <c r="NK356" s="23"/>
      <c r="NL356" s="23"/>
      <c r="NM356" s="23"/>
      <c r="NN356" s="23"/>
      <c r="NO356" s="23"/>
      <c r="NP356" s="23"/>
      <c r="NQ356" s="23"/>
      <c r="NR356" s="23"/>
      <c r="NS356" s="23"/>
      <c r="NT356" s="23"/>
      <c r="NU356" s="23"/>
      <c r="NV356" s="23"/>
      <c r="NW356" s="23"/>
      <c r="NX356" s="23"/>
      <c r="NY356" s="23"/>
      <c r="NZ356" s="23"/>
      <c r="OA356" s="23"/>
      <c r="OB356" s="23"/>
      <c r="OC356" s="23"/>
      <c r="OD356" s="23"/>
      <c r="OE356" s="23"/>
      <c r="OF356" s="23"/>
      <c r="OG356" s="23"/>
      <c r="OH356" s="23"/>
      <c r="OI356" s="23"/>
      <c r="OJ356" s="23"/>
      <c r="OK356" s="23"/>
      <c r="OL356" s="23"/>
      <c r="OM356" s="23"/>
      <c r="ON356" s="23"/>
      <c r="OO356" s="23"/>
      <c r="OP356" s="23"/>
      <c r="OQ356" s="23"/>
      <c r="OR356" s="23"/>
      <c r="OS356" s="23"/>
      <c r="OT356" s="23"/>
      <c r="OU356" s="23"/>
      <c r="OV356" s="23"/>
      <c r="OW356" s="23"/>
      <c r="OX356" s="23"/>
      <c r="OY356" s="23"/>
      <c r="OZ356" s="23"/>
      <c r="PA356" s="23"/>
      <c r="PB356" s="23"/>
      <c r="PC356" s="23"/>
      <c r="PD356" s="23"/>
      <c r="PE356" s="23"/>
      <c r="PF356" s="23"/>
      <c r="PG356" s="23"/>
      <c r="PH356" s="23"/>
      <c r="PI356" s="23"/>
      <c r="PJ356" s="23"/>
      <c r="PK356" s="23"/>
      <c r="PL356" s="23"/>
      <c r="PM356" s="23"/>
      <c r="PN356" s="23"/>
      <c r="PO356" s="23"/>
      <c r="PP356" s="23"/>
      <c r="PQ356" s="23"/>
      <c r="PR356" s="23"/>
      <c r="PS356" s="23"/>
      <c r="PT356" s="23"/>
      <c r="PU356" s="23"/>
      <c r="PV356" s="23"/>
      <c r="PW356" s="23"/>
      <c r="PX356" s="23"/>
      <c r="PY356" s="23"/>
      <c r="PZ356" s="23"/>
      <c r="QA356" s="23"/>
      <c r="QB356" s="23"/>
      <c r="QC356" s="23"/>
      <c r="QD356" s="23"/>
      <c r="QE356" s="23"/>
      <c r="QF356" s="23"/>
      <c r="QG356" s="23"/>
      <c r="QH356" s="23"/>
      <c r="QI356" s="23"/>
      <c r="QJ356" s="23"/>
      <c r="QK356" s="23"/>
      <c r="QL356" s="23"/>
      <c r="QM356" s="23"/>
      <c r="QN356" s="23"/>
      <c r="QO356" s="23"/>
      <c r="QP356" s="23"/>
      <c r="QQ356" s="23"/>
      <c r="QR356" s="23"/>
      <c r="QS356" s="23"/>
      <c r="QT356" s="23"/>
      <c r="QU356" s="23"/>
      <c r="QV356" s="23"/>
      <c r="QW356" s="23"/>
      <c r="QX356" s="23"/>
      <c r="QY356" s="23"/>
      <c r="QZ356" s="23"/>
      <c r="RA356" s="23"/>
      <c r="RB356" s="23"/>
      <c r="RC356" s="23"/>
      <c r="RD356" s="23"/>
      <c r="RE356" s="23"/>
      <c r="RF356" s="23"/>
      <c r="RG356" s="23"/>
      <c r="RH356" s="23"/>
      <c r="RI356" s="23"/>
      <c r="RJ356" s="23"/>
      <c r="RK356" s="23"/>
      <c r="RL356" s="23"/>
      <c r="RM356" s="23"/>
      <c r="RN356" s="23"/>
      <c r="RO356" s="23"/>
      <c r="RP356" s="23"/>
      <c r="RQ356" s="23"/>
      <c r="RR356" s="23"/>
      <c r="RS356" s="23"/>
      <c r="RT356" s="23"/>
      <c r="RU356" s="23"/>
      <c r="RV356" s="23"/>
      <c r="RW356" s="23"/>
      <c r="RX356" s="23"/>
      <c r="RY356" s="23"/>
      <c r="RZ356" s="23"/>
      <c r="SA356" s="23"/>
      <c r="SB356" s="23"/>
      <c r="SC356" s="23"/>
      <c r="SD356" s="23"/>
      <c r="SE356" s="23"/>
      <c r="SF356" s="23"/>
      <c r="SG356" s="23"/>
    </row>
    <row r="357" spans="1:501" s="27" customFormat="1" ht="15" x14ac:dyDescent="0.25">
      <c r="A357" s="73" t="s">
        <v>223</v>
      </c>
      <c r="B357" s="16">
        <v>110408</v>
      </c>
      <c r="C357" s="16">
        <v>223304</v>
      </c>
      <c r="D357" s="16">
        <v>223304</v>
      </c>
      <c r="E357" s="39">
        <v>0</v>
      </c>
      <c r="F357" s="16">
        <f t="shared" si="84"/>
        <v>0</v>
      </c>
      <c r="G357" s="16"/>
      <c r="H357" s="17"/>
      <c r="I357" s="17">
        <f t="shared" si="86"/>
        <v>0</v>
      </c>
      <c r="J357" s="16"/>
      <c r="K357" s="16"/>
      <c r="L357" s="16">
        <f t="shared" si="87"/>
        <v>0</v>
      </c>
      <c r="M357" s="16">
        <f t="shared" si="85"/>
        <v>223304</v>
      </c>
      <c r="N357" s="118"/>
      <c r="O357" s="23"/>
      <c r="P357" s="23"/>
      <c r="Q357" s="23"/>
      <c r="R357" s="23"/>
      <c r="S357" s="23"/>
      <c r="T357" s="23"/>
      <c r="U357" s="23"/>
      <c r="V357" s="23"/>
      <c r="W357" s="23"/>
      <c r="X357" s="23"/>
      <c r="Y357" s="23"/>
      <c r="Z357" s="23"/>
      <c r="AA357" s="23"/>
      <c r="AB357" s="23"/>
      <c r="AC357" s="23"/>
      <c r="AD357" s="23"/>
      <c r="AE357" s="23"/>
      <c r="AF357" s="23"/>
      <c r="AG357" s="23"/>
      <c r="AH357" s="23"/>
      <c r="AI357" s="23"/>
      <c r="AJ357" s="23"/>
      <c r="AK357" s="23"/>
      <c r="AL357" s="23"/>
      <c r="AM357" s="23"/>
      <c r="AN357" s="23"/>
      <c r="AO357" s="23"/>
      <c r="AP357" s="23"/>
      <c r="AQ357" s="23"/>
      <c r="AR357" s="23"/>
      <c r="AS357" s="23"/>
      <c r="AT357" s="23"/>
      <c r="AU357" s="23"/>
      <c r="AV357" s="23"/>
      <c r="AW357" s="23"/>
      <c r="AX357" s="23"/>
      <c r="AY357" s="23"/>
      <c r="AZ357" s="23"/>
      <c r="BA357" s="23"/>
      <c r="BB357" s="23"/>
      <c r="BC357" s="23"/>
      <c r="BD357" s="23"/>
      <c r="BE357" s="23"/>
      <c r="BF357" s="23"/>
      <c r="BG357" s="23"/>
      <c r="BH357" s="23"/>
      <c r="BI357" s="23"/>
      <c r="BJ357" s="23"/>
      <c r="BK357" s="23"/>
      <c r="BL357" s="23"/>
      <c r="BM357" s="23"/>
      <c r="BN357" s="23"/>
      <c r="BO357" s="23"/>
      <c r="BP357" s="23"/>
      <c r="BQ357" s="23"/>
      <c r="BR357" s="23"/>
      <c r="BS357" s="23"/>
      <c r="BT357" s="23"/>
      <c r="BU357" s="23"/>
      <c r="BV357" s="23"/>
      <c r="BW357" s="23"/>
      <c r="BX357" s="23"/>
      <c r="BY357" s="23"/>
      <c r="BZ357" s="23"/>
      <c r="CA357" s="23"/>
      <c r="CB357" s="23"/>
      <c r="CC357" s="23"/>
      <c r="CD357" s="23"/>
      <c r="CE357" s="23"/>
      <c r="CF357" s="23"/>
      <c r="CG357" s="23"/>
      <c r="CH357" s="23"/>
      <c r="CI357" s="23"/>
      <c r="CJ357" s="23"/>
      <c r="CK357" s="23"/>
      <c r="CL357" s="23"/>
      <c r="CM357" s="23"/>
      <c r="CN357" s="23"/>
      <c r="CO357" s="23"/>
      <c r="CP357" s="23"/>
      <c r="CQ357" s="23"/>
      <c r="CR357" s="23"/>
      <c r="CS357" s="23"/>
      <c r="CT357" s="23"/>
      <c r="CU357" s="23"/>
      <c r="CV357" s="23"/>
      <c r="CW357" s="23"/>
      <c r="CX357" s="23"/>
      <c r="CY357" s="23"/>
      <c r="CZ357" s="23"/>
      <c r="DA357" s="23"/>
      <c r="DB357" s="23"/>
      <c r="DC357" s="23"/>
      <c r="DD357" s="23"/>
      <c r="DE357" s="23"/>
      <c r="DF357" s="23"/>
      <c r="DG357" s="23"/>
      <c r="DH357" s="23"/>
      <c r="DI357" s="23"/>
      <c r="DJ357" s="23"/>
      <c r="DK357" s="23"/>
      <c r="DL357" s="23"/>
      <c r="DM357" s="23"/>
      <c r="DN357" s="23"/>
      <c r="DO357" s="23"/>
      <c r="DP357" s="23"/>
      <c r="DQ357" s="23"/>
      <c r="DR357" s="23"/>
      <c r="DS357" s="23"/>
      <c r="DT357" s="23"/>
      <c r="DU357" s="23"/>
      <c r="DV357" s="23"/>
      <c r="DW357" s="23"/>
      <c r="DX357" s="23"/>
      <c r="DY357" s="23"/>
      <c r="DZ357" s="23"/>
      <c r="EA357" s="23"/>
      <c r="EB357" s="23"/>
      <c r="EC357" s="23"/>
      <c r="ED357" s="23"/>
      <c r="EE357" s="23"/>
      <c r="EF357" s="23"/>
      <c r="EG357" s="23"/>
      <c r="EH357" s="23"/>
      <c r="EI357" s="23"/>
      <c r="EJ357" s="23"/>
      <c r="EK357" s="23"/>
      <c r="EL357" s="23"/>
      <c r="EM357" s="23"/>
      <c r="EN357" s="23"/>
      <c r="EO357" s="23"/>
      <c r="EP357" s="23"/>
      <c r="EQ357" s="23"/>
      <c r="ER357" s="23"/>
      <c r="ES357" s="23"/>
      <c r="ET357" s="23"/>
      <c r="EU357" s="23"/>
      <c r="EV357" s="23"/>
      <c r="EW357" s="23"/>
      <c r="EX357" s="23"/>
      <c r="EY357" s="23"/>
      <c r="EZ357" s="23"/>
      <c r="FA357" s="23"/>
      <c r="FB357" s="23"/>
      <c r="FC357" s="23"/>
      <c r="FD357" s="23"/>
      <c r="FE357" s="23"/>
      <c r="FF357" s="23"/>
      <c r="FG357" s="23"/>
      <c r="FH357" s="23"/>
      <c r="FI357" s="23"/>
      <c r="FJ357" s="23"/>
      <c r="FK357" s="23"/>
      <c r="FL357" s="23"/>
      <c r="FM357" s="23"/>
      <c r="FN357" s="23"/>
      <c r="FO357" s="23"/>
      <c r="FP357" s="23"/>
      <c r="FQ357" s="23"/>
      <c r="FR357" s="23"/>
      <c r="FS357" s="23"/>
      <c r="FT357" s="23"/>
      <c r="FU357" s="23"/>
      <c r="FV357" s="23"/>
      <c r="FW357" s="23"/>
      <c r="FX357" s="23"/>
      <c r="FY357" s="23"/>
      <c r="FZ357" s="23"/>
      <c r="GA357" s="23"/>
      <c r="GB357" s="23"/>
      <c r="GC357" s="23"/>
      <c r="GD357" s="23"/>
      <c r="GE357" s="23"/>
      <c r="GF357" s="23"/>
      <c r="GG357" s="23"/>
      <c r="GH357" s="23"/>
      <c r="GI357" s="23"/>
      <c r="GJ357" s="23"/>
      <c r="GK357" s="23"/>
      <c r="GL357" s="23"/>
      <c r="GM357" s="23"/>
      <c r="GN357" s="23"/>
      <c r="GO357" s="23"/>
      <c r="GP357" s="23"/>
      <c r="GQ357" s="23"/>
      <c r="GR357" s="23"/>
      <c r="GS357" s="23"/>
      <c r="GT357" s="23"/>
      <c r="GU357" s="23"/>
      <c r="GV357" s="23"/>
      <c r="GW357" s="23"/>
      <c r="GX357" s="23"/>
      <c r="GY357" s="23"/>
      <c r="GZ357" s="23"/>
      <c r="HA357" s="23"/>
      <c r="HB357" s="23"/>
      <c r="HC357" s="23"/>
      <c r="HD357" s="23"/>
      <c r="HE357" s="23"/>
      <c r="HF357" s="23"/>
      <c r="HG357" s="23"/>
      <c r="HH357" s="23"/>
      <c r="HI357" s="23"/>
      <c r="HJ357" s="23"/>
      <c r="HK357" s="23"/>
      <c r="HL357" s="23"/>
      <c r="HM357" s="23"/>
      <c r="HN357" s="23"/>
      <c r="HO357" s="23"/>
      <c r="HP357" s="23"/>
      <c r="HQ357" s="23"/>
      <c r="HR357" s="23"/>
      <c r="HS357" s="23"/>
      <c r="HT357" s="23"/>
      <c r="HU357" s="23"/>
      <c r="HV357" s="23"/>
      <c r="HW357" s="23"/>
      <c r="HX357" s="23"/>
      <c r="HY357" s="23"/>
      <c r="HZ357" s="23"/>
      <c r="IA357" s="23"/>
      <c r="IB357" s="23"/>
      <c r="IC357" s="23"/>
      <c r="ID357" s="23"/>
      <c r="IE357" s="23"/>
      <c r="IF357" s="23"/>
      <c r="IG357" s="23"/>
      <c r="IH357" s="23"/>
      <c r="II357" s="23"/>
      <c r="IJ357" s="23"/>
      <c r="IK357" s="23"/>
      <c r="IL357" s="23"/>
      <c r="IM357" s="23"/>
      <c r="IN357" s="23"/>
      <c r="IO357" s="23"/>
      <c r="IP357" s="23"/>
      <c r="IQ357" s="23"/>
      <c r="IR357" s="23"/>
      <c r="IS357" s="23"/>
      <c r="IT357" s="23"/>
      <c r="IU357" s="23"/>
      <c r="IV357" s="23"/>
      <c r="IW357" s="23"/>
      <c r="IX357" s="23"/>
      <c r="IY357" s="23"/>
      <c r="IZ357" s="23"/>
      <c r="JA357" s="23"/>
      <c r="JB357" s="23"/>
      <c r="JC357" s="23"/>
      <c r="JD357" s="23"/>
      <c r="JE357" s="23"/>
      <c r="JF357" s="23"/>
      <c r="JG357" s="23"/>
      <c r="JH357" s="23"/>
      <c r="JI357" s="23"/>
      <c r="JJ357" s="23"/>
      <c r="JK357" s="23"/>
      <c r="JL357" s="23"/>
      <c r="JM357" s="23"/>
      <c r="JN357" s="23"/>
      <c r="JO357" s="23"/>
      <c r="JP357" s="23"/>
      <c r="JQ357" s="23"/>
      <c r="JR357" s="23"/>
      <c r="JS357" s="23"/>
      <c r="JT357" s="23"/>
      <c r="JU357" s="23"/>
      <c r="JV357" s="23"/>
      <c r="JW357" s="23"/>
      <c r="JX357" s="23"/>
      <c r="JY357" s="23"/>
      <c r="JZ357" s="23"/>
      <c r="KA357" s="23"/>
      <c r="KB357" s="23"/>
      <c r="KC357" s="23"/>
      <c r="KD357" s="23"/>
      <c r="KE357" s="23"/>
      <c r="KF357" s="23"/>
      <c r="KG357" s="23"/>
      <c r="KH357" s="23"/>
      <c r="KI357" s="23"/>
      <c r="KJ357" s="23"/>
      <c r="KK357" s="23"/>
      <c r="KL357" s="23"/>
      <c r="KM357" s="23"/>
      <c r="KN357" s="23"/>
      <c r="KO357" s="23"/>
      <c r="KP357" s="23"/>
      <c r="KQ357" s="23"/>
      <c r="KR357" s="23"/>
      <c r="KS357" s="23"/>
      <c r="KT357" s="23"/>
      <c r="KU357" s="23"/>
      <c r="KV357" s="23"/>
      <c r="KW357" s="23"/>
      <c r="KX357" s="23"/>
      <c r="KY357" s="23"/>
      <c r="KZ357" s="23"/>
      <c r="LA357" s="23"/>
      <c r="LB357" s="23"/>
      <c r="LC357" s="23"/>
      <c r="LD357" s="23"/>
      <c r="LE357" s="23"/>
      <c r="LF357" s="23"/>
      <c r="LG357" s="23"/>
      <c r="LH357" s="23"/>
      <c r="LI357" s="23"/>
      <c r="LJ357" s="23"/>
      <c r="LK357" s="23"/>
      <c r="LL357" s="23"/>
      <c r="LM357" s="23"/>
      <c r="LN357" s="23"/>
      <c r="LO357" s="23"/>
      <c r="LP357" s="23"/>
      <c r="LQ357" s="23"/>
      <c r="LR357" s="23"/>
      <c r="LS357" s="23"/>
      <c r="LT357" s="23"/>
      <c r="LU357" s="23"/>
      <c r="LV357" s="23"/>
      <c r="LW357" s="23"/>
      <c r="LX357" s="23"/>
      <c r="LY357" s="23"/>
      <c r="LZ357" s="23"/>
      <c r="MA357" s="23"/>
      <c r="MB357" s="23"/>
      <c r="MC357" s="23"/>
      <c r="MD357" s="23"/>
      <c r="ME357" s="23"/>
      <c r="MF357" s="23"/>
      <c r="MG357" s="23"/>
      <c r="MH357" s="23"/>
      <c r="MI357" s="23"/>
      <c r="MJ357" s="23"/>
      <c r="MK357" s="23"/>
      <c r="ML357" s="23"/>
      <c r="MM357" s="23"/>
      <c r="MN357" s="23"/>
      <c r="MO357" s="23"/>
      <c r="MP357" s="23"/>
      <c r="MQ357" s="23"/>
      <c r="MR357" s="23"/>
      <c r="MS357" s="23"/>
      <c r="MT357" s="23"/>
      <c r="MU357" s="23"/>
      <c r="MV357" s="23"/>
      <c r="MW357" s="23"/>
      <c r="MX357" s="23"/>
      <c r="MY357" s="23"/>
      <c r="MZ357" s="23"/>
      <c r="NA357" s="23"/>
      <c r="NB357" s="23"/>
      <c r="NC357" s="23"/>
      <c r="ND357" s="23"/>
      <c r="NE357" s="23"/>
      <c r="NF357" s="23"/>
      <c r="NG357" s="23"/>
      <c r="NH357" s="23"/>
      <c r="NI357" s="23"/>
      <c r="NJ357" s="23"/>
      <c r="NK357" s="23"/>
      <c r="NL357" s="23"/>
      <c r="NM357" s="23"/>
      <c r="NN357" s="23"/>
      <c r="NO357" s="23"/>
      <c r="NP357" s="23"/>
      <c r="NQ357" s="23"/>
      <c r="NR357" s="23"/>
      <c r="NS357" s="23"/>
      <c r="NT357" s="23"/>
      <c r="NU357" s="23"/>
      <c r="NV357" s="23"/>
      <c r="NW357" s="23"/>
      <c r="NX357" s="23"/>
      <c r="NY357" s="23"/>
      <c r="NZ357" s="23"/>
      <c r="OA357" s="23"/>
      <c r="OB357" s="23"/>
      <c r="OC357" s="23"/>
      <c r="OD357" s="23"/>
      <c r="OE357" s="23"/>
      <c r="OF357" s="23"/>
      <c r="OG357" s="23"/>
      <c r="OH357" s="23"/>
      <c r="OI357" s="23"/>
      <c r="OJ357" s="23"/>
      <c r="OK357" s="23"/>
      <c r="OL357" s="23"/>
      <c r="OM357" s="23"/>
      <c r="ON357" s="23"/>
      <c r="OO357" s="23"/>
      <c r="OP357" s="23"/>
      <c r="OQ357" s="23"/>
      <c r="OR357" s="23"/>
      <c r="OS357" s="23"/>
      <c r="OT357" s="23"/>
      <c r="OU357" s="23"/>
      <c r="OV357" s="23"/>
      <c r="OW357" s="23"/>
      <c r="OX357" s="23"/>
      <c r="OY357" s="23"/>
      <c r="OZ357" s="23"/>
      <c r="PA357" s="23"/>
      <c r="PB357" s="23"/>
      <c r="PC357" s="23"/>
      <c r="PD357" s="23"/>
      <c r="PE357" s="23"/>
      <c r="PF357" s="23"/>
      <c r="PG357" s="23"/>
      <c r="PH357" s="23"/>
      <c r="PI357" s="23"/>
      <c r="PJ357" s="23"/>
      <c r="PK357" s="23"/>
      <c r="PL357" s="23"/>
      <c r="PM357" s="23"/>
      <c r="PN357" s="23"/>
      <c r="PO357" s="23"/>
      <c r="PP357" s="23"/>
      <c r="PQ357" s="23"/>
      <c r="PR357" s="23"/>
      <c r="PS357" s="23"/>
      <c r="PT357" s="23"/>
      <c r="PU357" s="23"/>
      <c r="PV357" s="23"/>
      <c r="PW357" s="23"/>
      <c r="PX357" s="23"/>
      <c r="PY357" s="23"/>
      <c r="PZ357" s="23"/>
      <c r="QA357" s="23"/>
      <c r="QB357" s="23"/>
      <c r="QC357" s="23"/>
      <c r="QD357" s="23"/>
      <c r="QE357" s="23"/>
      <c r="QF357" s="23"/>
      <c r="QG357" s="23"/>
      <c r="QH357" s="23"/>
      <c r="QI357" s="23"/>
      <c r="QJ357" s="23"/>
      <c r="QK357" s="23"/>
      <c r="QL357" s="23"/>
      <c r="QM357" s="23"/>
      <c r="QN357" s="23"/>
      <c r="QO357" s="23"/>
      <c r="QP357" s="23"/>
      <c r="QQ357" s="23"/>
      <c r="QR357" s="23"/>
      <c r="QS357" s="23"/>
      <c r="QT357" s="23"/>
      <c r="QU357" s="23"/>
      <c r="QV357" s="23"/>
      <c r="QW357" s="23"/>
      <c r="QX357" s="23"/>
      <c r="QY357" s="23"/>
      <c r="QZ357" s="23"/>
      <c r="RA357" s="23"/>
      <c r="RB357" s="23"/>
      <c r="RC357" s="23"/>
      <c r="RD357" s="23"/>
      <c r="RE357" s="23"/>
      <c r="RF357" s="23"/>
      <c r="RG357" s="23"/>
      <c r="RH357" s="23"/>
      <c r="RI357" s="23"/>
      <c r="RJ357" s="23"/>
      <c r="RK357" s="23"/>
      <c r="RL357" s="23"/>
      <c r="RM357" s="23"/>
      <c r="RN357" s="23"/>
      <c r="RO357" s="23"/>
      <c r="RP357" s="23"/>
      <c r="RQ357" s="23"/>
      <c r="RR357" s="23"/>
      <c r="RS357" s="23"/>
      <c r="RT357" s="23"/>
      <c r="RU357" s="23"/>
      <c r="RV357" s="23"/>
      <c r="RW357" s="23"/>
      <c r="RX357" s="23"/>
      <c r="RY357" s="23"/>
      <c r="RZ357" s="23"/>
      <c r="SA357" s="23"/>
      <c r="SB357" s="23"/>
      <c r="SC357" s="23"/>
      <c r="SD357" s="23"/>
      <c r="SE357" s="23"/>
      <c r="SF357" s="23"/>
      <c r="SG357" s="23"/>
    </row>
    <row r="358" spans="1:501" s="27" customFormat="1" ht="38.25" customHeight="1" x14ac:dyDescent="0.25">
      <c r="A358" s="73" t="s">
        <v>224</v>
      </c>
      <c r="B358" s="16">
        <v>189393.94</v>
      </c>
      <c r="C358" s="16">
        <v>0</v>
      </c>
      <c r="D358" s="16">
        <v>0</v>
      </c>
      <c r="E358" s="39">
        <v>0</v>
      </c>
      <c r="F358" s="16">
        <f t="shared" si="84"/>
        <v>0</v>
      </c>
      <c r="G358" s="16"/>
      <c r="H358" s="17"/>
      <c r="I358" s="17">
        <f t="shared" si="86"/>
        <v>0</v>
      </c>
      <c r="J358" s="16"/>
      <c r="K358" s="16"/>
      <c r="L358" s="16">
        <f t="shared" si="87"/>
        <v>0</v>
      </c>
      <c r="M358" s="16">
        <f t="shared" si="85"/>
        <v>0</v>
      </c>
      <c r="N358" s="118"/>
      <c r="O358" s="23"/>
      <c r="P358" s="23"/>
      <c r="Q358" s="23"/>
      <c r="R358" s="23"/>
      <c r="S358" s="23"/>
      <c r="T358" s="23"/>
      <c r="U358" s="23"/>
      <c r="V358" s="23"/>
      <c r="W358" s="23"/>
      <c r="X358" s="23"/>
      <c r="Y358" s="23"/>
      <c r="Z358" s="23"/>
      <c r="AA358" s="23"/>
      <c r="AB358" s="23"/>
      <c r="AC358" s="23"/>
      <c r="AD358" s="23"/>
      <c r="AE358" s="23"/>
      <c r="AF358" s="23"/>
      <c r="AG358" s="23"/>
      <c r="AH358" s="23"/>
      <c r="AI358" s="23"/>
      <c r="AJ358" s="23"/>
      <c r="AK358" s="23"/>
      <c r="AL358" s="23"/>
      <c r="AM358" s="23"/>
      <c r="AN358" s="23"/>
      <c r="AO358" s="23"/>
      <c r="AP358" s="23"/>
      <c r="AQ358" s="23"/>
      <c r="AR358" s="23"/>
      <c r="AS358" s="23"/>
      <c r="AT358" s="23"/>
      <c r="AU358" s="23"/>
      <c r="AV358" s="23"/>
      <c r="AW358" s="23"/>
      <c r="AX358" s="23"/>
      <c r="AY358" s="23"/>
      <c r="AZ358" s="23"/>
      <c r="BA358" s="23"/>
      <c r="BB358" s="23"/>
      <c r="BC358" s="23"/>
      <c r="BD358" s="23"/>
      <c r="BE358" s="23"/>
      <c r="BF358" s="23"/>
      <c r="BG358" s="23"/>
      <c r="BH358" s="23"/>
      <c r="BI358" s="23"/>
      <c r="BJ358" s="23"/>
      <c r="BK358" s="23"/>
      <c r="BL358" s="23"/>
      <c r="BM358" s="23"/>
      <c r="BN358" s="23"/>
      <c r="BO358" s="23"/>
      <c r="BP358" s="23"/>
      <c r="BQ358" s="23"/>
      <c r="BR358" s="23"/>
      <c r="BS358" s="23"/>
      <c r="BT358" s="23"/>
      <c r="BU358" s="23"/>
      <c r="BV358" s="23"/>
      <c r="BW358" s="23"/>
      <c r="BX358" s="23"/>
      <c r="BY358" s="23"/>
      <c r="BZ358" s="23"/>
      <c r="CA358" s="23"/>
      <c r="CB358" s="23"/>
      <c r="CC358" s="23"/>
      <c r="CD358" s="23"/>
      <c r="CE358" s="23"/>
      <c r="CF358" s="23"/>
      <c r="CG358" s="23"/>
      <c r="CH358" s="23"/>
      <c r="CI358" s="23"/>
      <c r="CJ358" s="23"/>
      <c r="CK358" s="23"/>
      <c r="CL358" s="23"/>
      <c r="CM358" s="23"/>
      <c r="CN358" s="23"/>
      <c r="CO358" s="23"/>
      <c r="CP358" s="23"/>
      <c r="CQ358" s="23"/>
      <c r="CR358" s="23"/>
      <c r="CS358" s="23"/>
      <c r="CT358" s="23"/>
      <c r="CU358" s="23"/>
      <c r="CV358" s="23"/>
      <c r="CW358" s="23"/>
      <c r="CX358" s="23"/>
      <c r="CY358" s="23"/>
      <c r="CZ358" s="23"/>
      <c r="DA358" s="23"/>
      <c r="DB358" s="23"/>
      <c r="DC358" s="23"/>
      <c r="DD358" s="23"/>
      <c r="DE358" s="23"/>
      <c r="DF358" s="23"/>
      <c r="DG358" s="23"/>
      <c r="DH358" s="23"/>
      <c r="DI358" s="23"/>
      <c r="DJ358" s="23"/>
      <c r="DK358" s="23"/>
      <c r="DL358" s="23"/>
      <c r="DM358" s="23"/>
      <c r="DN358" s="23"/>
      <c r="DO358" s="23"/>
      <c r="DP358" s="23"/>
      <c r="DQ358" s="23"/>
      <c r="DR358" s="23"/>
      <c r="DS358" s="23"/>
      <c r="DT358" s="23"/>
      <c r="DU358" s="23"/>
      <c r="DV358" s="23"/>
      <c r="DW358" s="23"/>
      <c r="DX358" s="23"/>
      <c r="DY358" s="23"/>
      <c r="DZ358" s="23"/>
      <c r="EA358" s="23"/>
      <c r="EB358" s="23"/>
      <c r="EC358" s="23"/>
      <c r="ED358" s="23"/>
      <c r="EE358" s="23"/>
      <c r="EF358" s="23"/>
      <c r="EG358" s="23"/>
      <c r="EH358" s="23"/>
      <c r="EI358" s="23"/>
      <c r="EJ358" s="23"/>
      <c r="EK358" s="23"/>
      <c r="EL358" s="23"/>
      <c r="EM358" s="23"/>
      <c r="EN358" s="23"/>
      <c r="EO358" s="23"/>
      <c r="EP358" s="23"/>
      <c r="EQ358" s="23"/>
      <c r="ER358" s="23"/>
      <c r="ES358" s="23"/>
      <c r="ET358" s="23"/>
      <c r="EU358" s="23"/>
      <c r="EV358" s="23"/>
      <c r="EW358" s="23"/>
      <c r="EX358" s="23"/>
      <c r="EY358" s="23"/>
      <c r="EZ358" s="23"/>
      <c r="FA358" s="23"/>
      <c r="FB358" s="23"/>
      <c r="FC358" s="23"/>
      <c r="FD358" s="23"/>
      <c r="FE358" s="23"/>
      <c r="FF358" s="23"/>
      <c r="FG358" s="23"/>
      <c r="FH358" s="23"/>
      <c r="FI358" s="23"/>
      <c r="FJ358" s="23"/>
      <c r="FK358" s="23"/>
      <c r="FL358" s="23"/>
      <c r="FM358" s="23"/>
      <c r="FN358" s="23"/>
      <c r="FO358" s="23"/>
      <c r="FP358" s="23"/>
      <c r="FQ358" s="23"/>
      <c r="FR358" s="23"/>
      <c r="FS358" s="23"/>
      <c r="FT358" s="23"/>
      <c r="FU358" s="23"/>
      <c r="FV358" s="23"/>
      <c r="FW358" s="23"/>
      <c r="FX358" s="23"/>
      <c r="FY358" s="23"/>
      <c r="FZ358" s="23"/>
      <c r="GA358" s="23"/>
      <c r="GB358" s="23"/>
      <c r="GC358" s="23"/>
      <c r="GD358" s="23"/>
      <c r="GE358" s="23"/>
      <c r="GF358" s="23"/>
      <c r="GG358" s="23"/>
      <c r="GH358" s="23"/>
      <c r="GI358" s="23"/>
      <c r="GJ358" s="23"/>
      <c r="GK358" s="23"/>
      <c r="GL358" s="23"/>
      <c r="GM358" s="23"/>
      <c r="GN358" s="23"/>
      <c r="GO358" s="23"/>
      <c r="GP358" s="23"/>
      <c r="GQ358" s="23"/>
      <c r="GR358" s="23"/>
      <c r="GS358" s="23"/>
      <c r="GT358" s="23"/>
      <c r="GU358" s="23"/>
      <c r="GV358" s="23"/>
      <c r="GW358" s="23"/>
      <c r="GX358" s="23"/>
      <c r="GY358" s="23"/>
      <c r="GZ358" s="23"/>
      <c r="HA358" s="23"/>
      <c r="HB358" s="23"/>
      <c r="HC358" s="23"/>
      <c r="HD358" s="23"/>
      <c r="HE358" s="23"/>
      <c r="HF358" s="23"/>
      <c r="HG358" s="23"/>
      <c r="HH358" s="23"/>
      <c r="HI358" s="23"/>
      <c r="HJ358" s="23"/>
      <c r="HK358" s="23"/>
      <c r="HL358" s="23"/>
      <c r="HM358" s="23"/>
      <c r="HN358" s="23"/>
      <c r="HO358" s="23"/>
      <c r="HP358" s="23"/>
      <c r="HQ358" s="23"/>
      <c r="HR358" s="23"/>
      <c r="HS358" s="23"/>
      <c r="HT358" s="23"/>
      <c r="HU358" s="23"/>
      <c r="HV358" s="23"/>
      <c r="HW358" s="23"/>
      <c r="HX358" s="23"/>
      <c r="HY358" s="23"/>
      <c r="HZ358" s="23"/>
      <c r="IA358" s="23"/>
      <c r="IB358" s="23"/>
      <c r="IC358" s="23"/>
      <c r="ID358" s="23"/>
      <c r="IE358" s="23"/>
      <c r="IF358" s="23"/>
      <c r="IG358" s="23"/>
      <c r="IH358" s="23"/>
      <c r="II358" s="23"/>
      <c r="IJ358" s="23"/>
      <c r="IK358" s="23"/>
      <c r="IL358" s="23"/>
      <c r="IM358" s="23"/>
      <c r="IN358" s="23"/>
      <c r="IO358" s="23"/>
      <c r="IP358" s="23"/>
      <c r="IQ358" s="23"/>
      <c r="IR358" s="23"/>
      <c r="IS358" s="23"/>
      <c r="IT358" s="23"/>
      <c r="IU358" s="23"/>
      <c r="IV358" s="23"/>
      <c r="IW358" s="23"/>
      <c r="IX358" s="23"/>
      <c r="IY358" s="23"/>
      <c r="IZ358" s="23"/>
      <c r="JA358" s="23"/>
      <c r="JB358" s="23"/>
      <c r="JC358" s="23"/>
      <c r="JD358" s="23"/>
      <c r="JE358" s="23"/>
      <c r="JF358" s="23"/>
      <c r="JG358" s="23"/>
      <c r="JH358" s="23"/>
      <c r="JI358" s="23"/>
      <c r="JJ358" s="23"/>
      <c r="JK358" s="23"/>
      <c r="JL358" s="23"/>
      <c r="JM358" s="23"/>
      <c r="JN358" s="23"/>
      <c r="JO358" s="23"/>
      <c r="JP358" s="23"/>
      <c r="JQ358" s="23"/>
      <c r="JR358" s="23"/>
      <c r="JS358" s="23"/>
      <c r="JT358" s="23"/>
      <c r="JU358" s="23"/>
      <c r="JV358" s="23"/>
      <c r="JW358" s="23"/>
      <c r="JX358" s="23"/>
      <c r="JY358" s="23"/>
      <c r="JZ358" s="23"/>
      <c r="KA358" s="23"/>
      <c r="KB358" s="23"/>
      <c r="KC358" s="23"/>
      <c r="KD358" s="23"/>
      <c r="KE358" s="23"/>
      <c r="KF358" s="23"/>
      <c r="KG358" s="23"/>
      <c r="KH358" s="23"/>
      <c r="KI358" s="23"/>
      <c r="KJ358" s="23"/>
      <c r="KK358" s="23"/>
      <c r="KL358" s="23"/>
      <c r="KM358" s="23"/>
      <c r="KN358" s="23"/>
      <c r="KO358" s="23"/>
      <c r="KP358" s="23"/>
      <c r="KQ358" s="23"/>
      <c r="KR358" s="23"/>
      <c r="KS358" s="23"/>
      <c r="KT358" s="23"/>
      <c r="KU358" s="23"/>
      <c r="KV358" s="23"/>
      <c r="KW358" s="23"/>
      <c r="KX358" s="23"/>
      <c r="KY358" s="23"/>
      <c r="KZ358" s="23"/>
      <c r="LA358" s="23"/>
      <c r="LB358" s="23"/>
      <c r="LC358" s="23"/>
      <c r="LD358" s="23"/>
      <c r="LE358" s="23"/>
      <c r="LF358" s="23"/>
      <c r="LG358" s="23"/>
      <c r="LH358" s="23"/>
      <c r="LI358" s="23"/>
      <c r="LJ358" s="23"/>
      <c r="LK358" s="23"/>
      <c r="LL358" s="23"/>
      <c r="LM358" s="23"/>
      <c r="LN358" s="23"/>
      <c r="LO358" s="23"/>
      <c r="LP358" s="23"/>
      <c r="LQ358" s="23"/>
      <c r="LR358" s="23"/>
      <c r="LS358" s="23"/>
      <c r="LT358" s="23"/>
      <c r="LU358" s="23"/>
      <c r="LV358" s="23"/>
      <c r="LW358" s="23"/>
      <c r="LX358" s="23"/>
      <c r="LY358" s="23"/>
      <c r="LZ358" s="23"/>
      <c r="MA358" s="23"/>
      <c r="MB358" s="23"/>
      <c r="MC358" s="23"/>
      <c r="MD358" s="23"/>
      <c r="ME358" s="23"/>
      <c r="MF358" s="23"/>
      <c r="MG358" s="23"/>
      <c r="MH358" s="23"/>
      <c r="MI358" s="23"/>
      <c r="MJ358" s="23"/>
      <c r="MK358" s="23"/>
      <c r="ML358" s="23"/>
      <c r="MM358" s="23"/>
      <c r="MN358" s="23"/>
      <c r="MO358" s="23"/>
      <c r="MP358" s="23"/>
      <c r="MQ358" s="23"/>
      <c r="MR358" s="23"/>
      <c r="MS358" s="23"/>
      <c r="MT358" s="23"/>
      <c r="MU358" s="23"/>
      <c r="MV358" s="23"/>
      <c r="MW358" s="23"/>
      <c r="MX358" s="23"/>
      <c r="MY358" s="23"/>
      <c r="MZ358" s="23"/>
      <c r="NA358" s="23"/>
      <c r="NB358" s="23"/>
      <c r="NC358" s="23"/>
      <c r="ND358" s="23"/>
      <c r="NE358" s="23"/>
      <c r="NF358" s="23"/>
      <c r="NG358" s="23"/>
      <c r="NH358" s="23"/>
      <c r="NI358" s="23"/>
      <c r="NJ358" s="23"/>
      <c r="NK358" s="23"/>
      <c r="NL358" s="23"/>
      <c r="NM358" s="23"/>
      <c r="NN358" s="23"/>
      <c r="NO358" s="23"/>
      <c r="NP358" s="23"/>
      <c r="NQ358" s="23"/>
      <c r="NR358" s="23"/>
      <c r="NS358" s="23"/>
      <c r="NT358" s="23"/>
      <c r="NU358" s="23"/>
      <c r="NV358" s="23"/>
      <c r="NW358" s="23"/>
      <c r="NX358" s="23"/>
      <c r="NY358" s="23"/>
      <c r="NZ358" s="23"/>
      <c r="OA358" s="23"/>
      <c r="OB358" s="23"/>
      <c r="OC358" s="23"/>
      <c r="OD358" s="23"/>
      <c r="OE358" s="23"/>
      <c r="OF358" s="23"/>
      <c r="OG358" s="23"/>
      <c r="OH358" s="23"/>
      <c r="OI358" s="23"/>
      <c r="OJ358" s="23"/>
      <c r="OK358" s="23"/>
      <c r="OL358" s="23"/>
      <c r="OM358" s="23"/>
      <c r="ON358" s="23"/>
      <c r="OO358" s="23"/>
      <c r="OP358" s="23"/>
      <c r="OQ358" s="23"/>
      <c r="OR358" s="23"/>
      <c r="OS358" s="23"/>
      <c r="OT358" s="23"/>
      <c r="OU358" s="23"/>
      <c r="OV358" s="23"/>
      <c r="OW358" s="23"/>
      <c r="OX358" s="23"/>
      <c r="OY358" s="23"/>
      <c r="OZ358" s="23"/>
      <c r="PA358" s="23"/>
      <c r="PB358" s="23"/>
      <c r="PC358" s="23"/>
      <c r="PD358" s="23"/>
      <c r="PE358" s="23"/>
      <c r="PF358" s="23"/>
      <c r="PG358" s="23"/>
      <c r="PH358" s="23"/>
      <c r="PI358" s="23"/>
      <c r="PJ358" s="23"/>
      <c r="PK358" s="23"/>
      <c r="PL358" s="23"/>
      <c r="PM358" s="23"/>
      <c r="PN358" s="23"/>
      <c r="PO358" s="23"/>
      <c r="PP358" s="23"/>
      <c r="PQ358" s="23"/>
      <c r="PR358" s="23"/>
      <c r="PS358" s="23"/>
      <c r="PT358" s="23"/>
      <c r="PU358" s="23"/>
      <c r="PV358" s="23"/>
      <c r="PW358" s="23"/>
      <c r="PX358" s="23"/>
      <c r="PY358" s="23"/>
      <c r="PZ358" s="23"/>
      <c r="QA358" s="23"/>
      <c r="QB358" s="23"/>
      <c r="QC358" s="23"/>
      <c r="QD358" s="23"/>
      <c r="QE358" s="23"/>
      <c r="QF358" s="23"/>
      <c r="QG358" s="23"/>
      <c r="QH358" s="23"/>
      <c r="QI358" s="23"/>
      <c r="QJ358" s="23"/>
      <c r="QK358" s="23"/>
      <c r="QL358" s="23"/>
      <c r="QM358" s="23"/>
      <c r="QN358" s="23"/>
      <c r="QO358" s="23"/>
      <c r="QP358" s="23"/>
      <c r="QQ358" s="23"/>
      <c r="QR358" s="23"/>
      <c r="QS358" s="23"/>
      <c r="QT358" s="23"/>
      <c r="QU358" s="23"/>
      <c r="QV358" s="23"/>
      <c r="QW358" s="23"/>
      <c r="QX358" s="23"/>
      <c r="QY358" s="23"/>
      <c r="QZ358" s="23"/>
      <c r="RA358" s="23"/>
      <c r="RB358" s="23"/>
      <c r="RC358" s="23"/>
      <c r="RD358" s="23"/>
      <c r="RE358" s="23"/>
      <c r="RF358" s="23"/>
      <c r="RG358" s="23"/>
      <c r="RH358" s="23"/>
      <c r="RI358" s="23"/>
      <c r="RJ358" s="23"/>
      <c r="RK358" s="23"/>
      <c r="RL358" s="23"/>
      <c r="RM358" s="23"/>
      <c r="RN358" s="23"/>
      <c r="RO358" s="23"/>
      <c r="RP358" s="23"/>
      <c r="RQ358" s="23"/>
      <c r="RR358" s="23"/>
      <c r="RS358" s="23"/>
      <c r="RT358" s="23"/>
      <c r="RU358" s="23"/>
      <c r="RV358" s="23"/>
      <c r="RW358" s="23"/>
      <c r="RX358" s="23"/>
      <c r="RY358" s="23"/>
      <c r="RZ358" s="23"/>
      <c r="SA358" s="23"/>
      <c r="SB358" s="23"/>
      <c r="SC358" s="23"/>
      <c r="SD358" s="23"/>
      <c r="SE358" s="23"/>
      <c r="SF358" s="23"/>
      <c r="SG358" s="23"/>
    </row>
    <row r="359" spans="1:501" s="27" customFormat="1" ht="103.5" customHeight="1" x14ac:dyDescent="0.25">
      <c r="A359" s="71" t="s">
        <v>257</v>
      </c>
      <c r="B359" s="16"/>
      <c r="C359" s="16">
        <v>0</v>
      </c>
      <c r="D359" s="16">
        <v>3329831.11</v>
      </c>
      <c r="E359" s="39"/>
      <c r="F359" s="16">
        <f t="shared" si="84"/>
        <v>0</v>
      </c>
      <c r="G359" s="16"/>
      <c r="H359" s="17"/>
      <c r="I359" s="17">
        <f t="shared" si="86"/>
        <v>0</v>
      </c>
      <c r="J359" s="16"/>
      <c r="K359" s="16"/>
      <c r="L359" s="16">
        <f t="shared" si="87"/>
        <v>0</v>
      </c>
      <c r="M359" s="16">
        <f t="shared" si="85"/>
        <v>3329831.11</v>
      </c>
      <c r="N359" s="173"/>
      <c r="O359" s="23"/>
      <c r="P359" s="23"/>
      <c r="Q359" s="23"/>
      <c r="R359" s="23"/>
      <c r="S359" s="23"/>
      <c r="T359" s="23"/>
      <c r="U359" s="23"/>
      <c r="V359" s="23"/>
      <c r="W359" s="23"/>
      <c r="X359" s="23"/>
      <c r="Y359" s="23"/>
      <c r="Z359" s="23"/>
      <c r="AA359" s="23"/>
      <c r="AB359" s="23"/>
      <c r="AC359" s="23"/>
      <c r="AD359" s="23"/>
      <c r="AE359" s="23"/>
      <c r="AF359" s="23"/>
      <c r="AG359" s="23"/>
      <c r="AH359" s="23"/>
      <c r="AI359" s="23"/>
      <c r="AJ359" s="23"/>
      <c r="AK359" s="23"/>
      <c r="AL359" s="23"/>
      <c r="AM359" s="23"/>
      <c r="AN359" s="23"/>
      <c r="AO359" s="23"/>
      <c r="AP359" s="23"/>
      <c r="AQ359" s="23"/>
      <c r="AR359" s="23"/>
      <c r="AS359" s="23"/>
      <c r="AT359" s="23"/>
      <c r="AU359" s="23"/>
      <c r="AV359" s="23"/>
      <c r="AW359" s="23"/>
      <c r="AX359" s="23"/>
      <c r="AY359" s="23"/>
      <c r="AZ359" s="23"/>
      <c r="BA359" s="23"/>
      <c r="BB359" s="23"/>
      <c r="BC359" s="23"/>
      <c r="BD359" s="23"/>
      <c r="BE359" s="23"/>
      <c r="BF359" s="23"/>
      <c r="BG359" s="23"/>
      <c r="BH359" s="23"/>
      <c r="BI359" s="23"/>
      <c r="BJ359" s="23"/>
      <c r="BK359" s="23"/>
      <c r="BL359" s="23"/>
      <c r="BM359" s="23"/>
      <c r="BN359" s="23"/>
      <c r="BO359" s="23"/>
      <c r="BP359" s="23"/>
      <c r="BQ359" s="23"/>
      <c r="BR359" s="23"/>
      <c r="BS359" s="23"/>
      <c r="BT359" s="23"/>
      <c r="BU359" s="23"/>
      <c r="BV359" s="23"/>
      <c r="BW359" s="23"/>
      <c r="BX359" s="23"/>
      <c r="BY359" s="23"/>
      <c r="BZ359" s="23"/>
      <c r="CA359" s="23"/>
      <c r="CB359" s="23"/>
      <c r="CC359" s="23"/>
      <c r="CD359" s="23"/>
      <c r="CE359" s="23"/>
      <c r="CF359" s="23"/>
      <c r="CG359" s="23"/>
      <c r="CH359" s="23"/>
      <c r="CI359" s="23"/>
      <c r="CJ359" s="23"/>
      <c r="CK359" s="23"/>
      <c r="CL359" s="23"/>
      <c r="CM359" s="23"/>
      <c r="CN359" s="23"/>
      <c r="CO359" s="23"/>
      <c r="CP359" s="23"/>
      <c r="CQ359" s="23"/>
      <c r="CR359" s="23"/>
      <c r="CS359" s="23"/>
      <c r="CT359" s="23"/>
      <c r="CU359" s="23"/>
      <c r="CV359" s="23"/>
      <c r="CW359" s="23"/>
      <c r="CX359" s="23"/>
      <c r="CY359" s="23"/>
      <c r="CZ359" s="23"/>
      <c r="DA359" s="23"/>
      <c r="DB359" s="23"/>
      <c r="DC359" s="23"/>
      <c r="DD359" s="23"/>
      <c r="DE359" s="23"/>
      <c r="DF359" s="23"/>
      <c r="DG359" s="23"/>
      <c r="DH359" s="23"/>
      <c r="DI359" s="23"/>
      <c r="DJ359" s="23"/>
      <c r="DK359" s="23"/>
      <c r="DL359" s="23"/>
      <c r="DM359" s="23"/>
      <c r="DN359" s="23"/>
      <c r="DO359" s="23"/>
      <c r="DP359" s="23"/>
      <c r="DQ359" s="23"/>
      <c r="DR359" s="23"/>
      <c r="DS359" s="23"/>
      <c r="DT359" s="23"/>
      <c r="DU359" s="23"/>
      <c r="DV359" s="23"/>
      <c r="DW359" s="23"/>
      <c r="DX359" s="23"/>
      <c r="DY359" s="23"/>
      <c r="DZ359" s="23"/>
      <c r="EA359" s="23"/>
      <c r="EB359" s="23"/>
      <c r="EC359" s="23"/>
      <c r="ED359" s="23"/>
      <c r="EE359" s="23"/>
      <c r="EF359" s="23"/>
      <c r="EG359" s="23"/>
      <c r="EH359" s="23"/>
      <c r="EI359" s="23"/>
      <c r="EJ359" s="23"/>
      <c r="EK359" s="23"/>
      <c r="EL359" s="23"/>
      <c r="EM359" s="23"/>
      <c r="EN359" s="23"/>
      <c r="EO359" s="23"/>
      <c r="EP359" s="23"/>
      <c r="EQ359" s="23"/>
      <c r="ER359" s="23"/>
      <c r="ES359" s="23"/>
      <c r="ET359" s="23"/>
      <c r="EU359" s="23"/>
      <c r="EV359" s="23"/>
      <c r="EW359" s="23"/>
      <c r="EX359" s="23"/>
      <c r="EY359" s="23"/>
      <c r="EZ359" s="23"/>
      <c r="FA359" s="23"/>
      <c r="FB359" s="23"/>
      <c r="FC359" s="23"/>
      <c r="FD359" s="23"/>
      <c r="FE359" s="23"/>
      <c r="FF359" s="23"/>
      <c r="FG359" s="23"/>
      <c r="FH359" s="23"/>
      <c r="FI359" s="23"/>
      <c r="FJ359" s="23"/>
      <c r="FK359" s="23"/>
      <c r="FL359" s="23"/>
      <c r="FM359" s="23"/>
      <c r="FN359" s="23"/>
      <c r="FO359" s="23"/>
      <c r="FP359" s="23"/>
      <c r="FQ359" s="23"/>
      <c r="FR359" s="23"/>
      <c r="FS359" s="23"/>
      <c r="FT359" s="23"/>
      <c r="FU359" s="23"/>
      <c r="FV359" s="23"/>
      <c r="FW359" s="23"/>
      <c r="FX359" s="23"/>
      <c r="FY359" s="23"/>
      <c r="FZ359" s="23"/>
      <c r="GA359" s="23"/>
      <c r="GB359" s="23"/>
      <c r="GC359" s="23"/>
      <c r="GD359" s="23"/>
      <c r="GE359" s="23"/>
      <c r="GF359" s="23"/>
      <c r="GG359" s="23"/>
      <c r="GH359" s="23"/>
      <c r="GI359" s="23"/>
      <c r="GJ359" s="23"/>
      <c r="GK359" s="23"/>
      <c r="GL359" s="23"/>
      <c r="GM359" s="23"/>
      <c r="GN359" s="23"/>
      <c r="GO359" s="23"/>
      <c r="GP359" s="23"/>
      <c r="GQ359" s="23"/>
      <c r="GR359" s="23"/>
      <c r="GS359" s="23"/>
      <c r="GT359" s="23"/>
      <c r="GU359" s="23"/>
      <c r="GV359" s="23"/>
      <c r="GW359" s="23"/>
      <c r="GX359" s="23"/>
      <c r="GY359" s="23"/>
      <c r="GZ359" s="23"/>
      <c r="HA359" s="23"/>
      <c r="HB359" s="23"/>
      <c r="HC359" s="23"/>
      <c r="HD359" s="23"/>
      <c r="HE359" s="23"/>
      <c r="HF359" s="23"/>
      <c r="HG359" s="23"/>
      <c r="HH359" s="23"/>
      <c r="HI359" s="23"/>
      <c r="HJ359" s="23"/>
      <c r="HK359" s="23"/>
      <c r="HL359" s="23"/>
      <c r="HM359" s="23"/>
      <c r="HN359" s="23"/>
      <c r="HO359" s="23"/>
      <c r="HP359" s="23"/>
      <c r="HQ359" s="23"/>
      <c r="HR359" s="23"/>
      <c r="HS359" s="23"/>
      <c r="HT359" s="23"/>
      <c r="HU359" s="23"/>
      <c r="HV359" s="23"/>
      <c r="HW359" s="23"/>
      <c r="HX359" s="23"/>
      <c r="HY359" s="23"/>
      <c r="HZ359" s="23"/>
      <c r="IA359" s="23"/>
      <c r="IB359" s="23"/>
      <c r="IC359" s="23"/>
      <c r="ID359" s="23"/>
      <c r="IE359" s="23"/>
      <c r="IF359" s="23"/>
      <c r="IG359" s="23"/>
      <c r="IH359" s="23"/>
      <c r="II359" s="23"/>
      <c r="IJ359" s="23"/>
      <c r="IK359" s="23"/>
      <c r="IL359" s="23"/>
      <c r="IM359" s="23"/>
      <c r="IN359" s="23"/>
      <c r="IO359" s="23"/>
      <c r="IP359" s="23"/>
      <c r="IQ359" s="23"/>
      <c r="IR359" s="23"/>
      <c r="IS359" s="23"/>
      <c r="IT359" s="23"/>
      <c r="IU359" s="23"/>
      <c r="IV359" s="23"/>
      <c r="IW359" s="23"/>
      <c r="IX359" s="23"/>
      <c r="IY359" s="23"/>
      <c r="IZ359" s="23"/>
      <c r="JA359" s="23"/>
      <c r="JB359" s="23"/>
      <c r="JC359" s="23"/>
      <c r="JD359" s="23"/>
      <c r="JE359" s="23"/>
      <c r="JF359" s="23"/>
      <c r="JG359" s="23"/>
      <c r="JH359" s="23"/>
      <c r="JI359" s="23"/>
      <c r="JJ359" s="23"/>
      <c r="JK359" s="23"/>
      <c r="JL359" s="23"/>
      <c r="JM359" s="23"/>
      <c r="JN359" s="23"/>
      <c r="JO359" s="23"/>
      <c r="JP359" s="23"/>
      <c r="JQ359" s="23"/>
      <c r="JR359" s="23"/>
      <c r="JS359" s="23"/>
      <c r="JT359" s="23"/>
      <c r="JU359" s="23"/>
      <c r="JV359" s="23"/>
      <c r="JW359" s="23"/>
      <c r="JX359" s="23"/>
      <c r="JY359" s="23"/>
      <c r="JZ359" s="23"/>
      <c r="KA359" s="23"/>
      <c r="KB359" s="23"/>
      <c r="KC359" s="23"/>
      <c r="KD359" s="23"/>
      <c r="KE359" s="23"/>
      <c r="KF359" s="23"/>
      <c r="KG359" s="23"/>
      <c r="KH359" s="23"/>
      <c r="KI359" s="23"/>
      <c r="KJ359" s="23"/>
      <c r="KK359" s="23"/>
      <c r="KL359" s="23"/>
      <c r="KM359" s="23"/>
      <c r="KN359" s="23"/>
      <c r="KO359" s="23"/>
      <c r="KP359" s="23"/>
      <c r="KQ359" s="23"/>
      <c r="KR359" s="23"/>
      <c r="KS359" s="23"/>
      <c r="KT359" s="23"/>
      <c r="KU359" s="23"/>
      <c r="KV359" s="23"/>
      <c r="KW359" s="23"/>
      <c r="KX359" s="23"/>
      <c r="KY359" s="23"/>
      <c r="KZ359" s="23"/>
      <c r="LA359" s="23"/>
      <c r="LB359" s="23"/>
      <c r="LC359" s="23"/>
      <c r="LD359" s="23"/>
      <c r="LE359" s="23"/>
      <c r="LF359" s="23"/>
      <c r="LG359" s="23"/>
      <c r="LH359" s="23"/>
      <c r="LI359" s="23"/>
      <c r="LJ359" s="23"/>
      <c r="LK359" s="23"/>
      <c r="LL359" s="23"/>
      <c r="LM359" s="23"/>
      <c r="LN359" s="23"/>
      <c r="LO359" s="23"/>
      <c r="LP359" s="23"/>
      <c r="LQ359" s="23"/>
      <c r="LR359" s="23"/>
      <c r="LS359" s="23"/>
      <c r="LT359" s="23"/>
      <c r="LU359" s="23"/>
      <c r="LV359" s="23"/>
      <c r="LW359" s="23"/>
      <c r="LX359" s="23"/>
      <c r="LY359" s="23"/>
      <c r="LZ359" s="23"/>
      <c r="MA359" s="23"/>
      <c r="MB359" s="23"/>
      <c r="MC359" s="23"/>
      <c r="MD359" s="23"/>
      <c r="ME359" s="23"/>
      <c r="MF359" s="23"/>
      <c r="MG359" s="23"/>
      <c r="MH359" s="23"/>
      <c r="MI359" s="23"/>
      <c r="MJ359" s="23"/>
      <c r="MK359" s="23"/>
      <c r="ML359" s="23"/>
      <c r="MM359" s="23"/>
      <c r="MN359" s="23"/>
      <c r="MO359" s="23"/>
      <c r="MP359" s="23"/>
      <c r="MQ359" s="23"/>
      <c r="MR359" s="23"/>
      <c r="MS359" s="23"/>
      <c r="MT359" s="23"/>
      <c r="MU359" s="23"/>
      <c r="MV359" s="23"/>
      <c r="MW359" s="23"/>
      <c r="MX359" s="23"/>
      <c r="MY359" s="23"/>
      <c r="MZ359" s="23"/>
      <c r="NA359" s="23"/>
      <c r="NB359" s="23"/>
      <c r="NC359" s="23"/>
      <c r="ND359" s="23"/>
      <c r="NE359" s="23"/>
      <c r="NF359" s="23"/>
      <c r="NG359" s="23"/>
      <c r="NH359" s="23"/>
      <c r="NI359" s="23"/>
      <c r="NJ359" s="23"/>
      <c r="NK359" s="23"/>
      <c r="NL359" s="23"/>
      <c r="NM359" s="23"/>
      <c r="NN359" s="23"/>
      <c r="NO359" s="23"/>
      <c r="NP359" s="23"/>
      <c r="NQ359" s="23"/>
      <c r="NR359" s="23"/>
      <c r="NS359" s="23"/>
      <c r="NT359" s="23"/>
      <c r="NU359" s="23"/>
      <c r="NV359" s="23"/>
      <c r="NW359" s="23"/>
      <c r="NX359" s="23"/>
      <c r="NY359" s="23"/>
      <c r="NZ359" s="23"/>
      <c r="OA359" s="23"/>
      <c r="OB359" s="23"/>
      <c r="OC359" s="23"/>
      <c r="OD359" s="23"/>
      <c r="OE359" s="23"/>
      <c r="OF359" s="23"/>
      <c r="OG359" s="23"/>
      <c r="OH359" s="23"/>
      <c r="OI359" s="23"/>
      <c r="OJ359" s="23"/>
      <c r="OK359" s="23"/>
      <c r="OL359" s="23"/>
      <c r="OM359" s="23"/>
      <c r="ON359" s="23"/>
      <c r="OO359" s="23"/>
      <c r="OP359" s="23"/>
      <c r="OQ359" s="23"/>
      <c r="OR359" s="23"/>
      <c r="OS359" s="23"/>
      <c r="OT359" s="23"/>
      <c r="OU359" s="23"/>
      <c r="OV359" s="23"/>
      <c r="OW359" s="23"/>
      <c r="OX359" s="23"/>
      <c r="OY359" s="23"/>
      <c r="OZ359" s="23"/>
      <c r="PA359" s="23"/>
      <c r="PB359" s="23"/>
      <c r="PC359" s="23"/>
      <c r="PD359" s="23"/>
      <c r="PE359" s="23"/>
      <c r="PF359" s="23"/>
      <c r="PG359" s="23"/>
      <c r="PH359" s="23"/>
      <c r="PI359" s="23"/>
      <c r="PJ359" s="23"/>
      <c r="PK359" s="23"/>
      <c r="PL359" s="23"/>
      <c r="PM359" s="23"/>
      <c r="PN359" s="23"/>
      <c r="PO359" s="23"/>
      <c r="PP359" s="23"/>
      <c r="PQ359" s="23"/>
      <c r="PR359" s="23"/>
      <c r="PS359" s="23"/>
      <c r="PT359" s="23"/>
      <c r="PU359" s="23"/>
      <c r="PV359" s="23"/>
      <c r="PW359" s="23"/>
      <c r="PX359" s="23"/>
      <c r="PY359" s="23"/>
      <c r="PZ359" s="23"/>
      <c r="QA359" s="23"/>
      <c r="QB359" s="23"/>
      <c r="QC359" s="23"/>
      <c r="QD359" s="23"/>
      <c r="QE359" s="23"/>
      <c r="QF359" s="23"/>
      <c r="QG359" s="23"/>
      <c r="QH359" s="23"/>
      <c r="QI359" s="23"/>
      <c r="QJ359" s="23"/>
      <c r="QK359" s="23"/>
      <c r="QL359" s="23"/>
      <c r="QM359" s="23"/>
      <c r="QN359" s="23"/>
      <c r="QO359" s="23"/>
      <c r="QP359" s="23"/>
      <c r="QQ359" s="23"/>
      <c r="QR359" s="23"/>
      <c r="QS359" s="23"/>
      <c r="QT359" s="23"/>
      <c r="QU359" s="23"/>
      <c r="QV359" s="23"/>
      <c r="QW359" s="23"/>
      <c r="QX359" s="23"/>
      <c r="QY359" s="23"/>
      <c r="QZ359" s="23"/>
      <c r="RA359" s="23"/>
      <c r="RB359" s="23"/>
      <c r="RC359" s="23"/>
      <c r="RD359" s="23"/>
      <c r="RE359" s="23"/>
      <c r="RF359" s="23"/>
      <c r="RG359" s="23"/>
      <c r="RH359" s="23"/>
      <c r="RI359" s="23"/>
      <c r="RJ359" s="23"/>
      <c r="RK359" s="23"/>
      <c r="RL359" s="23"/>
      <c r="RM359" s="23"/>
      <c r="RN359" s="23"/>
      <c r="RO359" s="23"/>
      <c r="RP359" s="23"/>
      <c r="RQ359" s="23"/>
      <c r="RR359" s="23"/>
      <c r="RS359" s="23"/>
      <c r="RT359" s="23"/>
      <c r="RU359" s="23"/>
      <c r="RV359" s="23"/>
      <c r="RW359" s="23"/>
      <c r="RX359" s="23"/>
      <c r="RY359" s="23"/>
      <c r="RZ359" s="23"/>
      <c r="SA359" s="23"/>
      <c r="SB359" s="23"/>
      <c r="SC359" s="23"/>
      <c r="SD359" s="23"/>
      <c r="SE359" s="23"/>
      <c r="SF359" s="23"/>
      <c r="SG359" s="23"/>
    </row>
    <row r="360" spans="1:501" s="27" customFormat="1" ht="33" customHeight="1" x14ac:dyDescent="0.25">
      <c r="A360" s="72" t="s">
        <v>237</v>
      </c>
      <c r="B360" s="16">
        <v>33597</v>
      </c>
      <c r="C360" s="16">
        <v>30874</v>
      </c>
      <c r="D360" s="16">
        <v>30874</v>
      </c>
      <c r="E360" s="39">
        <v>30874</v>
      </c>
      <c r="F360" s="16">
        <f t="shared" si="84"/>
        <v>0</v>
      </c>
      <c r="G360" s="16"/>
      <c r="H360" s="17"/>
      <c r="I360" s="17">
        <f t="shared" si="86"/>
        <v>0</v>
      </c>
      <c r="J360" s="16"/>
      <c r="K360" s="16"/>
      <c r="L360" s="16">
        <f t="shared" si="87"/>
        <v>0</v>
      </c>
      <c r="M360" s="16">
        <f t="shared" si="85"/>
        <v>30874</v>
      </c>
      <c r="N360" s="118"/>
      <c r="O360" s="23"/>
      <c r="P360" s="23"/>
      <c r="Q360" s="23"/>
      <c r="R360" s="23"/>
      <c r="S360" s="23"/>
      <c r="T360" s="23"/>
      <c r="U360" s="23"/>
      <c r="V360" s="23"/>
      <c r="W360" s="23"/>
      <c r="X360" s="23"/>
      <c r="Y360" s="23"/>
      <c r="Z360" s="23"/>
      <c r="AA360" s="23"/>
      <c r="AB360" s="23"/>
      <c r="AC360" s="23"/>
      <c r="AD360" s="23"/>
      <c r="AE360" s="23"/>
      <c r="AF360" s="23"/>
      <c r="AG360" s="23"/>
      <c r="AH360" s="23"/>
      <c r="AI360" s="23"/>
      <c r="AJ360" s="23"/>
      <c r="AK360" s="23"/>
      <c r="AL360" s="23"/>
      <c r="AM360" s="23"/>
      <c r="AN360" s="23"/>
      <c r="AO360" s="23"/>
      <c r="AP360" s="23"/>
      <c r="AQ360" s="23"/>
      <c r="AR360" s="23"/>
      <c r="AS360" s="23"/>
      <c r="AT360" s="23"/>
      <c r="AU360" s="23"/>
      <c r="AV360" s="23"/>
      <c r="AW360" s="23"/>
      <c r="AX360" s="23"/>
      <c r="AY360" s="23"/>
      <c r="AZ360" s="23"/>
      <c r="BA360" s="23"/>
      <c r="BB360" s="23"/>
      <c r="BC360" s="23"/>
      <c r="BD360" s="23"/>
      <c r="BE360" s="23"/>
      <c r="BF360" s="23"/>
      <c r="BG360" s="23"/>
      <c r="BH360" s="23"/>
      <c r="BI360" s="23"/>
      <c r="BJ360" s="23"/>
      <c r="BK360" s="23"/>
      <c r="BL360" s="23"/>
      <c r="BM360" s="23"/>
      <c r="BN360" s="23"/>
      <c r="BO360" s="23"/>
      <c r="BP360" s="23"/>
      <c r="BQ360" s="23"/>
      <c r="BR360" s="23"/>
      <c r="BS360" s="23"/>
      <c r="BT360" s="23"/>
      <c r="BU360" s="23"/>
      <c r="BV360" s="23"/>
      <c r="BW360" s="23"/>
      <c r="BX360" s="23"/>
      <c r="BY360" s="23"/>
      <c r="BZ360" s="23"/>
      <c r="CA360" s="23"/>
      <c r="CB360" s="23"/>
      <c r="CC360" s="23"/>
      <c r="CD360" s="23"/>
      <c r="CE360" s="23"/>
      <c r="CF360" s="23"/>
      <c r="CG360" s="23"/>
      <c r="CH360" s="23"/>
      <c r="CI360" s="23"/>
      <c r="CJ360" s="23"/>
      <c r="CK360" s="23"/>
      <c r="CL360" s="23"/>
      <c r="CM360" s="23"/>
      <c r="CN360" s="23"/>
      <c r="CO360" s="23"/>
      <c r="CP360" s="23"/>
      <c r="CQ360" s="23"/>
      <c r="CR360" s="23"/>
      <c r="CS360" s="23"/>
      <c r="CT360" s="23"/>
      <c r="CU360" s="23"/>
      <c r="CV360" s="23"/>
      <c r="CW360" s="23"/>
      <c r="CX360" s="23"/>
      <c r="CY360" s="23"/>
      <c r="CZ360" s="23"/>
      <c r="DA360" s="23"/>
      <c r="DB360" s="23"/>
      <c r="DC360" s="23"/>
      <c r="DD360" s="23"/>
      <c r="DE360" s="23"/>
      <c r="DF360" s="23"/>
      <c r="DG360" s="23"/>
      <c r="DH360" s="23"/>
      <c r="DI360" s="23"/>
      <c r="DJ360" s="23"/>
      <c r="DK360" s="23"/>
      <c r="DL360" s="23"/>
      <c r="DM360" s="23"/>
      <c r="DN360" s="23"/>
      <c r="DO360" s="23"/>
      <c r="DP360" s="23"/>
      <c r="DQ360" s="23"/>
      <c r="DR360" s="23"/>
      <c r="DS360" s="23"/>
      <c r="DT360" s="23"/>
      <c r="DU360" s="23"/>
      <c r="DV360" s="23"/>
      <c r="DW360" s="23"/>
      <c r="DX360" s="23"/>
      <c r="DY360" s="23"/>
      <c r="DZ360" s="23"/>
      <c r="EA360" s="23"/>
      <c r="EB360" s="23"/>
      <c r="EC360" s="23"/>
      <c r="ED360" s="23"/>
      <c r="EE360" s="23"/>
      <c r="EF360" s="23"/>
      <c r="EG360" s="23"/>
      <c r="EH360" s="23"/>
      <c r="EI360" s="23"/>
      <c r="EJ360" s="23"/>
      <c r="EK360" s="23"/>
      <c r="EL360" s="23"/>
      <c r="EM360" s="23"/>
      <c r="EN360" s="23"/>
      <c r="EO360" s="23"/>
      <c r="EP360" s="23"/>
      <c r="EQ360" s="23"/>
      <c r="ER360" s="23"/>
      <c r="ES360" s="23"/>
      <c r="ET360" s="23"/>
      <c r="EU360" s="23"/>
      <c r="EV360" s="23"/>
      <c r="EW360" s="23"/>
      <c r="EX360" s="23"/>
      <c r="EY360" s="23"/>
      <c r="EZ360" s="23"/>
      <c r="FA360" s="23"/>
      <c r="FB360" s="23"/>
      <c r="FC360" s="23"/>
      <c r="FD360" s="23"/>
      <c r="FE360" s="23"/>
      <c r="FF360" s="23"/>
      <c r="FG360" s="23"/>
      <c r="FH360" s="23"/>
      <c r="FI360" s="23"/>
      <c r="FJ360" s="23"/>
      <c r="FK360" s="23"/>
      <c r="FL360" s="23"/>
      <c r="FM360" s="23"/>
      <c r="FN360" s="23"/>
      <c r="FO360" s="23"/>
      <c r="FP360" s="23"/>
      <c r="FQ360" s="23"/>
      <c r="FR360" s="23"/>
      <c r="FS360" s="23"/>
      <c r="FT360" s="23"/>
      <c r="FU360" s="23"/>
      <c r="FV360" s="23"/>
      <c r="FW360" s="23"/>
      <c r="FX360" s="23"/>
      <c r="FY360" s="23"/>
      <c r="FZ360" s="23"/>
      <c r="GA360" s="23"/>
      <c r="GB360" s="23"/>
      <c r="GC360" s="23"/>
      <c r="GD360" s="23"/>
      <c r="GE360" s="23"/>
      <c r="GF360" s="23"/>
      <c r="GG360" s="23"/>
      <c r="GH360" s="23"/>
      <c r="GI360" s="23"/>
      <c r="GJ360" s="23"/>
      <c r="GK360" s="23"/>
      <c r="GL360" s="23"/>
      <c r="GM360" s="23"/>
      <c r="GN360" s="23"/>
      <c r="GO360" s="23"/>
      <c r="GP360" s="23"/>
      <c r="GQ360" s="23"/>
      <c r="GR360" s="23"/>
      <c r="GS360" s="23"/>
      <c r="GT360" s="23"/>
      <c r="GU360" s="23"/>
      <c r="GV360" s="23"/>
      <c r="GW360" s="23"/>
      <c r="GX360" s="23"/>
      <c r="GY360" s="23"/>
      <c r="GZ360" s="23"/>
      <c r="HA360" s="23"/>
      <c r="HB360" s="23"/>
      <c r="HC360" s="23"/>
      <c r="HD360" s="23"/>
      <c r="HE360" s="23"/>
      <c r="HF360" s="23"/>
      <c r="HG360" s="23"/>
      <c r="HH360" s="23"/>
      <c r="HI360" s="23"/>
      <c r="HJ360" s="23"/>
      <c r="HK360" s="23"/>
      <c r="HL360" s="23"/>
      <c r="HM360" s="23"/>
      <c r="HN360" s="23"/>
      <c r="HO360" s="23"/>
      <c r="HP360" s="23"/>
      <c r="HQ360" s="23"/>
      <c r="HR360" s="23"/>
      <c r="HS360" s="23"/>
      <c r="HT360" s="23"/>
      <c r="HU360" s="23"/>
      <c r="HV360" s="23"/>
      <c r="HW360" s="23"/>
      <c r="HX360" s="23"/>
      <c r="HY360" s="23"/>
      <c r="HZ360" s="23"/>
      <c r="IA360" s="23"/>
      <c r="IB360" s="23"/>
      <c r="IC360" s="23"/>
      <c r="ID360" s="23"/>
      <c r="IE360" s="23"/>
      <c r="IF360" s="23"/>
      <c r="IG360" s="23"/>
      <c r="IH360" s="23"/>
      <c r="II360" s="23"/>
      <c r="IJ360" s="23"/>
      <c r="IK360" s="23"/>
      <c r="IL360" s="23"/>
      <c r="IM360" s="23"/>
      <c r="IN360" s="23"/>
      <c r="IO360" s="23"/>
      <c r="IP360" s="23"/>
      <c r="IQ360" s="23"/>
      <c r="IR360" s="23"/>
      <c r="IS360" s="23"/>
      <c r="IT360" s="23"/>
      <c r="IU360" s="23"/>
      <c r="IV360" s="23"/>
      <c r="IW360" s="23"/>
      <c r="IX360" s="23"/>
      <c r="IY360" s="23"/>
      <c r="IZ360" s="23"/>
      <c r="JA360" s="23"/>
      <c r="JB360" s="23"/>
      <c r="JC360" s="23"/>
      <c r="JD360" s="23"/>
      <c r="JE360" s="23"/>
      <c r="JF360" s="23"/>
      <c r="JG360" s="23"/>
      <c r="JH360" s="23"/>
      <c r="JI360" s="23"/>
      <c r="JJ360" s="23"/>
      <c r="JK360" s="23"/>
      <c r="JL360" s="23"/>
      <c r="JM360" s="23"/>
      <c r="JN360" s="23"/>
      <c r="JO360" s="23"/>
      <c r="JP360" s="23"/>
      <c r="JQ360" s="23"/>
      <c r="JR360" s="23"/>
      <c r="JS360" s="23"/>
      <c r="JT360" s="23"/>
      <c r="JU360" s="23"/>
      <c r="JV360" s="23"/>
      <c r="JW360" s="23"/>
      <c r="JX360" s="23"/>
      <c r="JY360" s="23"/>
      <c r="JZ360" s="23"/>
      <c r="KA360" s="23"/>
      <c r="KB360" s="23"/>
      <c r="KC360" s="23"/>
      <c r="KD360" s="23"/>
      <c r="KE360" s="23"/>
      <c r="KF360" s="23"/>
      <c r="KG360" s="23"/>
      <c r="KH360" s="23"/>
      <c r="KI360" s="23"/>
      <c r="KJ360" s="23"/>
      <c r="KK360" s="23"/>
      <c r="KL360" s="23"/>
      <c r="KM360" s="23"/>
      <c r="KN360" s="23"/>
      <c r="KO360" s="23"/>
      <c r="KP360" s="23"/>
      <c r="KQ360" s="23"/>
      <c r="KR360" s="23"/>
      <c r="KS360" s="23"/>
      <c r="KT360" s="23"/>
      <c r="KU360" s="23"/>
      <c r="KV360" s="23"/>
      <c r="KW360" s="23"/>
      <c r="KX360" s="23"/>
      <c r="KY360" s="23"/>
      <c r="KZ360" s="23"/>
      <c r="LA360" s="23"/>
      <c r="LB360" s="23"/>
      <c r="LC360" s="23"/>
      <c r="LD360" s="23"/>
      <c r="LE360" s="23"/>
      <c r="LF360" s="23"/>
      <c r="LG360" s="23"/>
      <c r="LH360" s="23"/>
      <c r="LI360" s="23"/>
      <c r="LJ360" s="23"/>
      <c r="LK360" s="23"/>
      <c r="LL360" s="23"/>
      <c r="LM360" s="23"/>
      <c r="LN360" s="23"/>
      <c r="LO360" s="23"/>
      <c r="LP360" s="23"/>
      <c r="LQ360" s="23"/>
      <c r="LR360" s="23"/>
      <c r="LS360" s="23"/>
      <c r="LT360" s="23"/>
      <c r="LU360" s="23"/>
      <c r="LV360" s="23"/>
      <c r="LW360" s="23"/>
      <c r="LX360" s="23"/>
      <c r="LY360" s="23"/>
      <c r="LZ360" s="23"/>
      <c r="MA360" s="23"/>
      <c r="MB360" s="23"/>
      <c r="MC360" s="23"/>
      <c r="MD360" s="23"/>
      <c r="ME360" s="23"/>
      <c r="MF360" s="23"/>
      <c r="MG360" s="23"/>
      <c r="MH360" s="23"/>
      <c r="MI360" s="23"/>
      <c r="MJ360" s="23"/>
      <c r="MK360" s="23"/>
      <c r="ML360" s="23"/>
      <c r="MM360" s="23"/>
      <c r="MN360" s="23"/>
      <c r="MO360" s="23"/>
      <c r="MP360" s="23"/>
      <c r="MQ360" s="23"/>
      <c r="MR360" s="23"/>
      <c r="MS360" s="23"/>
      <c r="MT360" s="23"/>
      <c r="MU360" s="23"/>
      <c r="MV360" s="23"/>
      <c r="MW360" s="23"/>
      <c r="MX360" s="23"/>
      <c r="MY360" s="23"/>
      <c r="MZ360" s="23"/>
      <c r="NA360" s="23"/>
      <c r="NB360" s="23"/>
      <c r="NC360" s="23"/>
      <c r="ND360" s="23"/>
      <c r="NE360" s="23"/>
      <c r="NF360" s="23"/>
      <c r="NG360" s="23"/>
      <c r="NH360" s="23"/>
      <c r="NI360" s="23"/>
      <c r="NJ360" s="23"/>
      <c r="NK360" s="23"/>
      <c r="NL360" s="23"/>
      <c r="NM360" s="23"/>
      <c r="NN360" s="23"/>
      <c r="NO360" s="23"/>
      <c r="NP360" s="23"/>
      <c r="NQ360" s="23"/>
      <c r="NR360" s="23"/>
      <c r="NS360" s="23"/>
      <c r="NT360" s="23"/>
      <c r="NU360" s="23"/>
      <c r="NV360" s="23"/>
      <c r="NW360" s="23"/>
      <c r="NX360" s="23"/>
      <c r="NY360" s="23"/>
      <c r="NZ360" s="23"/>
      <c r="OA360" s="23"/>
      <c r="OB360" s="23"/>
      <c r="OC360" s="23"/>
      <c r="OD360" s="23"/>
      <c r="OE360" s="23"/>
      <c r="OF360" s="23"/>
      <c r="OG360" s="23"/>
      <c r="OH360" s="23"/>
      <c r="OI360" s="23"/>
      <c r="OJ360" s="23"/>
      <c r="OK360" s="23"/>
      <c r="OL360" s="23"/>
      <c r="OM360" s="23"/>
      <c r="ON360" s="23"/>
      <c r="OO360" s="23"/>
      <c r="OP360" s="23"/>
      <c r="OQ360" s="23"/>
      <c r="OR360" s="23"/>
      <c r="OS360" s="23"/>
      <c r="OT360" s="23"/>
      <c r="OU360" s="23"/>
      <c r="OV360" s="23"/>
      <c r="OW360" s="23"/>
      <c r="OX360" s="23"/>
      <c r="OY360" s="23"/>
      <c r="OZ360" s="23"/>
      <c r="PA360" s="23"/>
      <c r="PB360" s="23"/>
      <c r="PC360" s="23"/>
      <c r="PD360" s="23"/>
      <c r="PE360" s="23"/>
      <c r="PF360" s="23"/>
      <c r="PG360" s="23"/>
      <c r="PH360" s="23"/>
      <c r="PI360" s="23"/>
      <c r="PJ360" s="23"/>
      <c r="PK360" s="23"/>
      <c r="PL360" s="23"/>
      <c r="PM360" s="23"/>
      <c r="PN360" s="23"/>
      <c r="PO360" s="23"/>
      <c r="PP360" s="23"/>
      <c r="PQ360" s="23"/>
      <c r="PR360" s="23"/>
      <c r="PS360" s="23"/>
      <c r="PT360" s="23"/>
      <c r="PU360" s="23"/>
      <c r="PV360" s="23"/>
      <c r="PW360" s="23"/>
      <c r="PX360" s="23"/>
      <c r="PY360" s="23"/>
      <c r="PZ360" s="23"/>
      <c r="QA360" s="23"/>
      <c r="QB360" s="23"/>
      <c r="QC360" s="23"/>
      <c r="QD360" s="23"/>
      <c r="QE360" s="23"/>
      <c r="QF360" s="23"/>
      <c r="QG360" s="23"/>
      <c r="QH360" s="23"/>
      <c r="QI360" s="23"/>
      <c r="QJ360" s="23"/>
      <c r="QK360" s="23"/>
      <c r="QL360" s="23"/>
      <c r="QM360" s="23"/>
      <c r="QN360" s="23"/>
      <c r="QO360" s="23"/>
      <c r="QP360" s="23"/>
      <c r="QQ360" s="23"/>
      <c r="QR360" s="23"/>
      <c r="QS360" s="23"/>
      <c r="QT360" s="23"/>
      <c r="QU360" s="23"/>
      <c r="QV360" s="23"/>
      <c r="QW360" s="23"/>
      <c r="QX360" s="23"/>
      <c r="QY360" s="23"/>
      <c r="QZ360" s="23"/>
      <c r="RA360" s="23"/>
      <c r="RB360" s="23"/>
      <c r="RC360" s="23"/>
      <c r="RD360" s="23"/>
      <c r="RE360" s="23"/>
      <c r="RF360" s="23"/>
      <c r="RG360" s="23"/>
      <c r="RH360" s="23"/>
      <c r="RI360" s="23"/>
      <c r="RJ360" s="23"/>
      <c r="RK360" s="23"/>
      <c r="RL360" s="23"/>
      <c r="RM360" s="23"/>
      <c r="RN360" s="23"/>
      <c r="RO360" s="23"/>
      <c r="RP360" s="23"/>
      <c r="RQ360" s="23"/>
      <c r="RR360" s="23"/>
      <c r="RS360" s="23"/>
      <c r="RT360" s="23"/>
      <c r="RU360" s="23"/>
      <c r="RV360" s="23"/>
      <c r="RW360" s="23"/>
      <c r="RX360" s="23"/>
      <c r="RY360" s="23"/>
      <c r="RZ360" s="23"/>
      <c r="SA360" s="23"/>
      <c r="SB360" s="23"/>
      <c r="SC360" s="23"/>
      <c r="SD360" s="23"/>
      <c r="SE360" s="23"/>
      <c r="SF360" s="23"/>
      <c r="SG360" s="23"/>
    </row>
    <row r="361" spans="1:501" s="27" customFormat="1" ht="72.75" customHeight="1" x14ac:dyDescent="0.25">
      <c r="A361" s="173" t="s">
        <v>243</v>
      </c>
      <c r="B361" s="16">
        <v>352969.6</v>
      </c>
      <c r="C361" s="16">
        <v>347955.45</v>
      </c>
      <c r="D361" s="16">
        <v>347955.45</v>
      </c>
      <c r="E361" s="39">
        <v>187814</v>
      </c>
      <c r="F361" s="16">
        <f t="shared" si="84"/>
        <v>0</v>
      </c>
      <c r="G361" s="16"/>
      <c r="H361" s="17"/>
      <c r="I361" s="17">
        <f t="shared" si="86"/>
        <v>0</v>
      </c>
      <c r="J361" s="16"/>
      <c r="K361" s="16"/>
      <c r="L361" s="16">
        <f t="shared" si="87"/>
        <v>0</v>
      </c>
      <c r="M361" s="16">
        <f t="shared" si="85"/>
        <v>347955.45</v>
      </c>
      <c r="N361" s="173"/>
      <c r="O361" s="23"/>
      <c r="P361" s="23"/>
      <c r="Q361" s="23"/>
      <c r="R361" s="23"/>
      <c r="S361" s="23"/>
      <c r="T361" s="23"/>
      <c r="U361" s="23"/>
      <c r="V361" s="23"/>
      <c r="W361" s="23"/>
      <c r="X361" s="23"/>
      <c r="Y361" s="23"/>
      <c r="Z361" s="23"/>
      <c r="AA361" s="23"/>
      <c r="AB361" s="23"/>
      <c r="AC361" s="23"/>
      <c r="AD361" s="23"/>
      <c r="AE361" s="23"/>
      <c r="AF361" s="23"/>
      <c r="AG361" s="23"/>
      <c r="AH361" s="23"/>
      <c r="AI361" s="23"/>
      <c r="AJ361" s="23"/>
      <c r="AK361" s="23"/>
      <c r="AL361" s="23"/>
      <c r="AM361" s="23"/>
      <c r="AN361" s="23"/>
      <c r="AO361" s="23"/>
      <c r="AP361" s="23"/>
      <c r="AQ361" s="23"/>
      <c r="AR361" s="23"/>
      <c r="AS361" s="23"/>
      <c r="AT361" s="23"/>
      <c r="AU361" s="23"/>
      <c r="AV361" s="23"/>
      <c r="AW361" s="23"/>
      <c r="AX361" s="23"/>
      <c r="AY361" s="23"/>
      <c r="AZ361" s="23"/>
      <c r="BA361" s="23"/>
      <c r="BB361" s="23"/>
      <c r="BC361" s="23"/>
      <c r="BD361" s="23"/>
      <c r="BE361" s="23"/>
      <c r="BF361" s="23"/>
      <c r="BG361" s="23"/>
      <c r="BH361" s="23"/>
      <c r="BI361" s="23"/>
      <c r="BJ361" s="23"/>
      <c r="BK361" s="23"/>
      <c r="BL361" s="23"/>
      <c r="BM361" s="23"/>
      <c r="BN361" s="23"/>
      <c r="BO361" s="23"/>
      <c r="BP361" s="23"/>
      <c r="BQ361" s="23"/>
      <c r="BR361" s="23"/>
      <c r="BS361" s="23"/>
      <c r="BT361" s="23"/>
      <c r="BU361" s="23"/>
      <c r="BV361" s="23"/>
      <c r="BW361" s="23"/>
      <c r="BX361" s="23"/>
      <c r="BY361" s="23"/>
      <c r="BZ361" s="23"/>
      <c r="CA361" s="23"/>
      <c r="CB361" s="23"/>
      <c r="CC361" s="23"/>
      <c r="CD361" s="23"/>
      <c r="CE361" s="23"/>
      <c r="CF361" s="23"/>
      <c r="CG361" s="23"/>
      <c r="CH361" s="23"/>
      <c r="CI361" s="23"/>
      <c r="CJ361" s="23"/>
      <c r="CK361" s="23"/>
      <c r="CL361" s="23"/>
      <c r="CM361" s="23"/>
      <c r="CN361" s="23"/>
      <c r="CO361" s="23"/>
      <c r="CP361" s="23"/>
      <c r="CQ361" s="23"/>
      <c r="CR361" s="23"/>
      <c r="CS361" s="23"/>
      <c r="CT361" s="23"/>
      <c r="CU361" s="23"/>
      <c r="CV361" s="23"/>
      <c r="CW361" s="23"/>
      <c r="CX361" s="23"/>
      <c r="CY361" s="23"/>
      <c r="CZ361" s="23"/>
      <c r="DA361" s="23"/>
      <c r="DB361" s="23"/>
      <c r="DC361" s="23"/>
      <c r="DD361" s="23"/>
      <c r="DE361" s="23"/>
      <c r="DF361" s="23"/>
      <c r="DG361" s="23"/>
      <c r="DH361" s="23"/>
      <c r="DI361" s="23"/>
      <c r="DJ361" s="23"/>
      <c r="DK361" s="23"/>
      <c r="DL361" s="23"/>
      <c r="DM361" s="23"/>
      <c r="DN361" s="23"/>
      <c r="DO361" s="23"/>
      <c r="DP361" s="23"/>
      <c r="DQ361" s="23"/>
      <c r="DR361" s="23"/>
      <c r="DS361" s="23"/>
      <c r="DT361" s="23"/>
      <c r="DU361" s="23"/>
      <c r="DV361" s="23"/>
      <c r="DW361" s="23"/>
      <c r="DX361" s="23"/>
      <c r="DY361" s="23"/>
      <c r="DZ361" s="23"/>
      <c r="EA361" s="23"/>
      <c r="EB361" s="23"/>
      <c r="EC361" s="23"/>
      <c r="ED361" s="23"/>
      <c r="EE361" s="23"/>
      <c r="EF361" s="23"/>
      <c r="EG361" s="23"/>
      <c r="EH361" s="23"/>
      <c r="EI361" s="23"/>
      <c r="EJ361" s="23"/>
      <c r="EK361" s="23"/>
      <c r="EL361" s="23"/>
      <c r="EM361" s="23"/>
      <c r="EN361" s="23"/>
      <c r="EO361" s="23"/>
      <c r="EP361" s="23"/>
      <c r="EQ361" s="23"/>
      <c r="ER361" s="23"/>
      <c r="ES361" s="23"/>
      <c r="ET361" s="23"/>
      <c r="EU361" s="23"/>
      <c r="EV361" s="23"/>
      <c r="EW361" s="23"/>
      <c r="EX361" s="23"/>
      <c r="EY361" s="23"/>
      <c r="EZ361" s="23"/>
      <c r="FA361" s="23"/>
      <c r="FB361" s="23"/>
      <c r="FC361" s="23"/>
      <c r="FD361" s="23"/>
      <c r="FE361" s="23"/>
      <c r="FF361" s="23"/>
      <c r="FG361" s="23"/>
      <c r="FH361" s="23"/>
      <c r="FI361" s="23"/>
      <c r="FJ361" s="23"/>
      <c r="FK361" s="23"/>
      <c r="FL361" s="23"/>
      <c r="FM361" s="23"/>
      <c r="FN361" s="23"/>
      <c r="FO361" s="23"/>
      <c r="FP361" s="23"/>
      <c r="FQ361" s="23"/>
      <c r="FR361" s="23"/>
      <c r="FS361" s="23"/>
      <c r="FT361" s="23"/>
      <c r="FU361" s="23"/>
      <c r="FV361" s="23"/>
      <c r="FW361" s="23"/>
      <c r="FX361" s="23"/>
      <c r="FY361" s="23"/>
      <c r="FZ361" s="23"/>
      <c r="GA361" s="23"/>
      <c r="GB361" s="23"/>
      <c r="GC361" s="23"/>
      <c r="GD361" s="23"/>
      <c r="GE361" s="23"/>
      <c r="GF361" s="23"/>
      <c r="GG361" s="23"/>
      <c r="GH361" s="23"/>
      <c r="GI361" s="23"/>
      <c r="GJ361" s="23"/>
      <c r="GK361" s="23"/>
      <c r="GL361" s="23"/>
      <c r="GM361" s="23"/>
      <c r="GN361" s="23"/>
      <c r="GO361" s="23"/>
      <c r="GP361" s="23"/>
      <c r="GQ361" s="23"/>
      <c r="GR361" s="23"/>
      <c r="GS361" s="23"/>
      <c r="GT361" s="23"/>
      <c r="GU361" s="23"/>
      <c r="GV361" s="23"/>
      <c r="GW361" s="23"/>
      <c r="GX361" s="23"/>
      <c r="GY361" s="23"/>
      <c r="GZ361" s="23"/>
      <c r="HA361" s="23"/>
      <c r="HB361" s="23"/>
      <c r="HC361" s="23"/>
      <c r="HD361" s="23"/>
      <c r="HE361" s="23"/>
      <c r="HF361" s="23"/>
      <c r="HG361" s="23"/>
      <c r="HH361" s="23"/>
      <c r="HI361" s="23"/>
      <c r="HJ361" s="23"/>
      <c r="HK361" s="23"/>
      <c r="HL361" s="23"/>
      <c r="HM361" s="23"/>
      <c r="HN361" s="23"/>
      <c r="HO361" s="23"/>
      <c r="HP361" s="23"/>
      <c r="HQ361" s="23"/>
      <c r="HR361" s="23"/>
      <c r="HS361" s="23"/>
      <c r="HT361" s="23"/>
      <c r="HU361" s="23"/>
      <c r="HV361" s="23"/>
      <c r="HW361" s="23"/>
      <c r="HX361" s="23"/>
      <c r="HY361" s="23"/>
      <c r="HZ361" s="23"/>
      <c r="IA361" s="23"/>
      <c r="IB361" s="23"/>
      <c r="IC361" s="23"/>
      <c r="ID361" s="23"/>
      <c r="IE361" s="23"/>
      <c r="IF361" s="23"/>
      <c r="IG361" s="23"/>
      <c r="IH361" s="23"/>
      <c r="II361" s="23"/>
      <c r="IJ361" s="23"/>
      <c r="IK361" s="23"/>
      <c r="IL361" s="23"/>
      <c r="IM361" s="23"/>
      <c r="IN361" s="23"/>
      <c r="IO361" s="23"/>
      <c r="IP361" s="23"/>
      <c r="IQ361" s="23"/>
      <c r="IR361" s="23"/>
      <c r="IS361" s="23"/>
      <c r="IT361" s="23"/>
      <c r="IU361" s="23"/>
      <c r="IV361" s="23"/>
      <c r="IW361" s="23"/>
      <c r="IX361" s="23"/>
      <c r="IY361" s="23"/>
      <c r="IZ361" s="23"/>
      <c r="JA361" s="23"/>
      <c r="JB361" s="23"/>
      <c r="JC361" s="23"/>
      <c r="JD361" s="23"/>
      <c r="JE361" s="23"/>
      <c r="JF361" s="23"/>
      <c r="JG361" s="23"/>
      <c r="JH361" s="23"/>
      <c r="JI361" s="23"/>
      <c r="JJ361" s="23"/>
      <c r="JK361" s="23"/>
      <c r="JL361" s="23"/>
      <c r="JM361" s="23"/>
      <c r="JN361" s="23"/>
      <c r="JO361" s="23"/>
      <c r="JP361" s="23"/>
      <c r="JQ361" s="23"/>
      <c r="JR361" s="23"/>
      <c r="JS361" s="23"/>
      <c r="JT361" s="23"/>
      <c r="JU361" s="23"/>
      <c r="JV361" s="23"/>
      <c r="JW361" s="23"/>
      <c r="JX361" s="23"/>
      <c r="JY361" s="23"/>
      <c r="JZ361" s="23"/>
      <c r="KA361" s="23"/>
      <c r="KB361" s="23"/>
      <c r="KC361" s="23"/>
      <c r="KD361" s="23"/>
      <c r="KE361" s="23"/>
      <c r="KF361" s="23"/>
      <c r="KG361" s="23"/>
      <c r="KH361" s="23"/>
      <c r="KI361" s="23"/>
      <c r="KJ361" s="23"/>
      <c r="KK361" s="23"/>
      <c r="KL361" s="23"/>
      <c r="KM361" s="23"/>
      <c r="KN361" s="23"/>
      <c r="KO361" s="23"/>
      <c r="KP361" s="23"/>
      <c r="KQ361" s="23"/>
      <c r="KR361" s="23"/>
      <c r="KS361" s="23"/>
      <c r="KT361" s="23"/>
      <c r="KU361" s="23"/>
      <c r="KV361" s="23"/>
      <c r="KW361" s="23"/>
      <c r="KX361" s="23"/>
      <c r="KY361" s="23"/>
      <c r="KZ361" s="23"/>
      <c r="LA361" s="23"/>
      <c r="LB361" s="23"/>
      <c r="LC361" s="23"/>
      <c r="LD361" s="23"/>
      <c r="LE361" s="23"/>
      <c r="LF361" s="23"/>
      <c r="LG361" s="23"/>
      <c r="LH361" s="23"/>
      <c r="LI361" s="23"/>
      <c r="LJ361" s="23"/>
      <c r="LK361" s="23"/>
      <c r="LL361" s="23"/>
      <c r="LM361" s="23"/>
      <c r="LN361" s="23"/>
      <c r="LO361" s="23"/>
      <c r="LP361" s="23"/>
      <c r="LQ361" s="23"/>
      <c r="LR361" s="23"/>
      <c r="LS361" s="23"/>
      <c r="LT361" s="23"/>
      <c r="LU361" s="23"/>
      <c r="LV361" s="23"/>
      <c r="LW361" s="23"/>
      <c r="LX361" s="23"/>
      <c r="LY361" s="23"/>
      <c r="LZ361" s="23"/>
      <c r="MA361" s="23"/>
      <c r="MB361" s="23"/>
      <c r="MC361" s="23"/>
      <c r="MD361" s="23"/>
      <c r="ME361" s="23"/>
      <c r="MF361" s="23"/>
      <c r="MG361" s="23"/>
      <c r="MH361" s="23"/>
      <c r="MI361" s="23"/>
      <c r="MJ361" s="23"/>
      <c r="MK361" s="23"/>
      <c r="ML361" s="23"/>
      <c r="MM361" s="23"/>
      <c r="MN361" s="23"/>
      <c r="MO361" s="23"/>
      <c r="MP361" s="23"/>
      <c r="MQ361" s="23"/>
      <c r="MR361" s="23"/>
      <c r="MS361" s="23"/>
      <c r="MT361" s="23"/>
      <c r="MU361" s="23"/>
      <c r="MV361" s="23"/>
      <c r="MW361" s="23"/>
      <c r="MX361" s="23"/>
      <c r="MY361" s="23"/>
      <c r="MZ361" s="23"/>
      <c r="NA361" s="23"/>
      <c r="NB361" s="23"/>
      <c r="NC361" s="23"/>
      <c r="ND361" s="23"/>
      <c r="NE361" s="23"/>
      <c r="NF361" s="23"/>
      <c r="NG361" s="23"/>
      <c r="NH361" s="23"/>
      <c r="NI361" s="23"/>
      <c r="NJ361" s="23"/>
      <c r="NK361" s="23"/>
      <c r="NL361" s="23"/>
      <c r="NM361" s="23"/>
      <c r="NN361" s="23"/>
      <c r="NO361" s="23"/>
      <c r="NP361" s="23"/>
      <c r="NQ361" s="23"/>
      <c r="NR361" s="23"/>
      <c r="NS361" s="23"/>
      <c r="NT361" s="23"/>
      <c r="NU361" s="23"/>
      <c r="NV361" s="23"/>
      <c r="NW361" s="23"/>
      <c r="NX361" s="23"/>
      <c r="NY361" s="23"/>
      <c r="NZ361" s="23"/>
      <c r="OA361" s="23"/>
      <c r="OB361" s="23"/>
      <c r="OC361" s="23"/>
      <c r="OD361" s="23"/>
      <c r="OE361" s="23"/>
      <c r="OF361" s="23"/>
      <c r="OG361" s="23"/>
      <c r="OH361" s="23"/>
      <c r="OI361" s="23"/>
      <c r="OJ361" s="23"/>
      <c r="OK361" s="23"/>
      <c r="OL361" s="23"/>
      <c r="OM361" s="23"/>
      <c r="ON361" s="23"/>
      <c r="OO361" s="23"/>
      <c r="OP361" s="23"/>
      <c r="OQ361" s="23"/>
      <c r="OR361" s="23"/>
      <c r="OS361" s="23"/>
      <c r="OT361" s="23"/>
      <c r="OU361" s="23"/>
      <c r="OV361" s="23"/>
      <c r="OW361" s="23"/>
      <c r="OX361" s="23"/>
      <c r="OY361" s="23"/>
      <c r="OZ361" s="23"/>
      <c r="PA361" s="23"/>
      <c r="PB361" s="23"/>
      <c r="PC361" s="23"/>
      <c r="PD361" s="23"/>
      <c r="PE361" s="23"/>
      <c r="PF361" s="23"/>
      <c r="PG361" s="23"/>
      <c r="PH361" s="23"/>
      <c r="PI361" s="23"/>
      <c r="PJ361" s="23"/>
      <c r="PK361" s="23"/>
      <c r="PL361" s="23"/>
      <c r="PM361" s="23"/>
      <c r="PN361" s="23"/>
      <c r="PO361" s="23"/>
      <c r="PP361" s="23"/>
      <c r="PQ361" s="23"/>
      <c r="PR361" s="23"/>
      <c r="PS361" s="23"/>
      <c r="PT361" s="23"/>
      <c r="PU361" s="23"/>
      <c r="PV361" s="23"/>
      <c r="PW361" s="23"/>
      <c r="PX361" s="23"/>
      <c r="PY361" s="23"/>
      <c r="PZ361" s="23"/>
      <c r="QA361" s="23"/>
      <c r="QB361" s="23"/>
      <c r="QC361" s="23"/>
      <c r="QD361" s="23"/>
      <c r="QE361" s="23"/>
      <c r="QF361" s="23"/>
      <c r="QG361" s="23"/>
      <c r="QH361" s="23"/>
      <c r="QI361" s="23"/>
      <c r="QJ361" s="23"/>
      <c r="QK361" s="23"/>
      <c r="QL361" s="23"/>
      <c r="QM361" s="23"/>
      <c r="QN361" s="23"/>
      <c r="QO361" s="23"/>
      <c r="QP361" s="23"/>
      <c r="QQ361" s="23"/>
      <c r="QR361" s="23"/>
      <c r="QS361" s="23"/>
      <c r="QT361" s="23"/>
      <c r="QU361" s="23"/>
      <c r="QV361" s="23"/>
      <c r="QW361" s="23"/>
      <c r="QX361" s="23"/>
      <c r="QY361" s="23"/>
      <c r="QZ361" s="23"/>
      <c r="RA361" s="23"/>
      <c r="RB361" s="23"/>
      <c r="RC361" s="23"/>
      <c r="RD361" s="23"/>
      <c r="RE361" s="23"/>
      <c r="RF361" s="23"/>
      <c r="RG361" s="23"/>
      <c r="RH361" s="23"/>
      <c r="RI361" s="23"/>
      <c r="RJ361" s="23"/>
      <c r="RK361" s="23"/>
      <c r="RL361" s="23"/>
      <c r="RM361" s="23"/>
      <c r="RN361" s="23"/>
      <c r="RO361" s="23"/>
      <c r="RP361" s="23"/>
      <c r="RQ361" s="23"/>
      <c r="RR361" s="23"/>
      <c r="RS361" s="23"/>
      <c r="RT361" s="23"/>
      <c r="RU361" s="23"/>
      <c r="RV361" s="23"/>
      <c r="RW361" s="23"/>
      <c r="RX361" s="23"/>
      <c r="RY361" s="23"/>
      <c r="RZ361" s="23"/>
      <c r="SA361" s="23"/>
      <c r="SB361" s="23"/>
      <c r="SC361" s="23"/>
      <c r="SD361" s="23"/>
      <c r="SE361" s="23"/>
      <c r="SF361" s="23"/>
      <c r="SG361" s="23"/>
    </row>
    <row r="362" spans="1:501" ht="74.25" customHeight="1" x14ac:dyDescent="0.25">
      <c r="A362" s="76" t="s">
        <v>143</v>
      </c>
      <c r="B362" s="16"/>
      <c r="C362" s="16"/>
      <c r="D362" s="16"/>
      <c r="E362" s="16"/>
      <c r="F362" s="16">
        <f t="shared" si="84"/>
        <v>0</v>
      </c>
      <c r="G362" s="16"/>
      <c r="H362" s="17"/>
      <c r="I362" s="17">
        <f t="shared" si="86"/>
        <v>0</v>
      </c>
      <c r="J362" s="16"/>
      <c r="K362" s="16"/>
      <c r="L362" s="77">
        <f t="shared" si="87"/>
        <v>0</v>
      </c>
      <c r="M362" s="77">
        <f t="shared" si="85"/>
        <v>0</v>
      </c>
      <c r="N362" s="173"/>
    </row>
    <row r="363" spans="1:501" ht="82.5" customHeight="1" x14ac:dyDescent="0.25">
      <c r="A363" s="76" t="s">
        <v>144</v>
      </c>
      <c r="B363" s="77">
        <f>B364+B370+B376+B383+B390+B396</f>
        <v>0</v>
      </c>
      <c r="C363" s="77">
        <f t="shared" ref="C363:K363" si="88">C364+C370+C376+C383+C390+C396</f>
        <v>0</v>
      </c>
      <c r="D363" s="77">
        <f t="shared" ref="D363" si="89">D364+D370+D376+D383+D390+D396</f>
        <v>0</v>
      </c>
      <c r="E363" s="77">
        <f t="shared" si="88"/>
        <v>0</v>
      </c>
      <c r="F363" s="77">
        <f t="shared" si="84"/>
        <v>0</v>
      </c>
      <c r="G363" s="77">
        <f t="shared" si="88"/>
        <v>0</v>
      </c>
      <c r="H363" s="77">
        <f t="shared" ref="H363" si="90">H364+H370+H376+H383+H390+H396</f>
        <v>0</v>
      </c>
      <c r="I363" s="77">
        <f t="shared" si="86"/>
        <v>0</v>
      </c>
      <c r="J363" s="77">
        <f t="shared" ref="J363" si="91">J364+J370+J376+J383+J390+J396</f>
        <v>0</v>
      </c>
      <c r="K363" s="77">
        <f t="shared" si="88"/>
        <v>0</v>
      </c>
      <c r="L363" s="77">
        <f t="shared" si="87"/>
        <v>0</v>
      </c>
      <c r="M363" s="77">
        <f t="shared" si="85"/>
        <v>0</v>
      </c>
      <c r="N363" s="129"/>
    </row>
    <row r="364" spans="1:501" ht="30" customHeight="1" x14ac:dyDescent="0.25">
      <c r="A364" s="78" t="s">
        <v>145</v>
      </c>
      <c r="B364" s="50"/>
      <c r="C364" s="50"/>
      <c r="D364" s="50"/>
      <c r="E364" s="50"/>
      <c r="F364" s="50">
        <f t="shared" si="84"/>
        <v>0</v>
      </c>
      <c r="G364" s="50"/>
      <c r="H364" s="158"/>
      <c r="I364" s="143">
        <f t="shared" si="86"/>
        <v>0</v>
      </c>
      <c r="J364" s="50"/>
      <c r="K364" s="50"/>
      <c r="L364" s="50">
        <f t="shared" si="87"/>
        <v>0</v>
      </c>
      <c r="M364" s="50">
        <f t="shared" si="85"/>
        <v>0</v>
      </c>
      <c r="N364" s="130"/>
    </row>
    <row r="365" spans="1:501" ht="29.25" customHeight="1" x14ac:dyDescent="0.25">
      <c r="A365" s="28" t="s">
        <v>123</v>
      </c>
      <c r="B365" s="29"/>
      <c r="C365" s="29"/>
      <c r="D365" s="29"/>
      <c r="E365" s="45"/>
      <c r="F365" s="29">
        <f t="shared" si="84"/>
        <v>0</v>
      </c>
      <c r="G365" s="29"/>
      <c r="H365" s="144"/>
      <c r="I365" s="144">
        <f t="shared" si="86"/>
        <v>0</v>
      </c>
      <c r="J365" s="29"/>
      <c r="K365" s="29"/>
      <c r="L365" s="29">
        <f t="shared" si="87"/>
        <v>0</v>
      </c>
      <c r="M365" s="29">
        <f t="shared" si="85"/>
        <v>0</v>
      </c>
      <c r="N365" s="119"/>
    </row>
    <row r="366" spans="1:501" ht="27" customHeight="1" x14ac:dyDescent="0.25">
      <c r="A366" s="36" t="s">
        <v>124</v>
      </c>
      <c r="B366" s="37"/>
      <c r="C366" s="37"/>
      <c r="D366" s="37"/>
      <c r="E366" s="44"/>
      <c r="F366" s="37">
        <f t="shared" si="84"/>
        <v>0</v>
      </c>
      <c r="G366" s="37"/>
      <c r="H366" s="146"/>
      <c r="I366" s="146">
        <f t="shared" si="86"/>
        <v>0</v>
      </c>
      <c r="J366" s="37"/>
      <c r="K366" s="37"/>
      <c r="L366" s="37">
        <f t="shared" si="87"/>
        <v>0</v>
      </c>
      <c r="M366" s="37">
        <f t="shared" si="85"/>
        <v>0</v>
      </c>
      <c r="N366" s="122"/>
    </row>
    <row r="367" spans="1:501" ht="32.25" customHeight="1" x14ac:dyDescent="0.25">
      <c r="A367" s="79" t="s">
        <v>78</v>
      </c>
      <c r="B367" s="47"/>
      <c r="C367" s="47"/>
      <c r="D367" s="47"/>
      <c r="E367" s="80"/>
      <c r="F367" s="47">
        <f t="shared" si="84"/>
        <v>0</v>
      </c>
      <c r="G367" s="47"/>
      <c r="H367" s="148"/>
      <c r="I367" s="148">
        <f t="shared" si="86"/>
        <v>0</v>
      </c>
      <c r="J367" s="47"/>
      <c r="K367" s="47"/>
      <c r="L367" s="47">
        <f t="shared" si="87"/>
        <v>0</v>
      </c>
      <c r="M367" s="47">
        <f t="shared" si="85"/>
        <v>0</v>
      </c>
      <c r="N367" s="123"/>
    </row>
    <row r="368" spans="1:501" ht="31.5" customHeight="1" x14ac:dyDescent="0.25">
      <c r="A368" s="81" t="s">
        <v>126</v>
      </c>
      <c r="B368" s="68"/>
      <c r="C368" s="68"/>
      <c r="D368" s="68"/>
      <c r="E368" s="82"/>
      <c r="F368" s="68">
        <f t="shared" si="84"/>
        <v>0</v>
      </c>
      <c r="G368" s="68"/>
      <c r="H368" s="154"/>
      <c r="I368" s="154">
        <f t="shared" si="86"/>
        <v>0</v>
      </c>
      <c r="J368" s="68"/>
      <c r="K368" s="68"/>
      <c r="L368" s="68">
        <f t="shared" si="87"/>
        <v>0</v>
      </c>
      <c r="M368" s="68">
        <f t="shared" si="85"/>
        <v>0</v>
      </c>
      <c r="N368" s="126"/>
    </row>
    <row r="369" spans="1:14" ht="33" customHeight="1" x14ac:dyDescent="0.25">
      <c r="A369" s="33" t="s">
        <v>48</v>
      </c>
      <c r="B369" s="16"/>
      <c r="C369" s="16"/>
      <c r="D369" s="16"/>
      <c r="E369" s="77"/>
      <c r="F369" s="16">
        <f t="shared" si="84"/>
        <v>0</v>
      </c>
      <c r="G369" s="16"/>
      <c r="H369" s="17"/>
      <c r="I369" s="17">
        <f t="shared" si="86"/>
        <v>0</v>
      </c>
      <c r="J369" s="16"/>
      <c r="K369" s="16"/>
      <c r="L369" s="16">
        <f t="shared" si="87"/>
        <v>0</v>
      </c>
      <c r="M369" s="16">
        <f t="shared" si="85"/>
        <v>0</v>
      </c>
      <c r="N369" s="118"/>
    </row>
    <row r="370" spans="1:14" ht="33" customHeight="1" x14ac:dyDescent="0.25">
      <c r="A370" s="78" t="s">
        <v>146</v>
      </c>
      <c r="B370" s="50"/>
      <c r="C370" s="50"/>
      <c r="D370" s="50"/>
      <c r="E370" s="50"/>
      <c r="F370" s="50">
        <f t="shared" si="84"/>
        <v>0</v>
      </c>
      <c r="G370" s="50"/>
      <c r="H370" s="158"/>
      <c r="I370" s="143">
        <f t="shared" si="86"/>
        <v>0</v>
      </c>
      <c r="J370" s="50"/>
      <c r="K370" s="50"/>
      <c r="L370" s="50">
        <f t="shared" si="87"/>
        <v>0</v>
      </c>
      <c r="M370" s="50">
        <f t="shared" si="85"/>
        <v>0</v>
      </c>
      <c r="N370" s="130"/>
    </row>
    <row r="371" spans="1:14" ht="23.25" customHeight="1" x14ac:dyDescent="0.25">
      <c r="A371" s="28" t="s">
        <v>123</v>
      </c>
      <c r="B371" s="29"/>
      <c r="C371" s="29"/>
      <c r="D371" s="29"/>
      <c r="E371" s="29"/>
      <c r="F371" s="29">
        <f t="shared" si="84"/>
        <v>0</v>
      </c>
      <c r="G371" s="29"/>
      <c r="H371" s="144"/>
      <c r="I371" s="144">
        <f t="shared" si="86"/>
        <v>0</v>
      </c>
      <c r="J371" s="29"/>
      <c r="K371" s="29"/>
      <c r="L371" s="29">
        <f t="shared" si="87"/>
        <v>0</v>
      </c>
      <c r="M371" s="29">
        <f t="shared" si="85"/>
        <v>0</v>
      </c>
      <c r="N371" s="119"/>
    </row>
    <row r="372" spans="1:14" s="40" customFormat="1" ht="26.25" customHeight="1" x14ac:dyDescent="0.25">
      <c r="A372" s="61" t="s">
        <v>124</v>
      </c>
      <c r="B372" s="61"/>
      <c r="C372" s="61"/>
      <c r="D372" s="61"/>
      <c r="E372" s="61"/>
      <c r="F372" s="61">
        <f t="shared" si="84"/>
        <v>0</v>
      </c>
      <c r="G372" s="61"/>
      <c r="H372" s="61"/>
      <c r="I372" s="61">
        <f t="shared" si="86"/>
        <v>0</v>
      </c>
      <c r="J372" s="61"/>
      <c r="K372" s="61"/>
      <c r="L372" s="61">
        <f t="shared" si="87"/>
        <v>0</v>
      </c>
      <c r="M372" s="61">
        <f t="shared" si="85"/>
        <v>0</v>
      </c>
      <c r="N372" s="61"/>
    </row>
    <row r="373" spans="1:14" ht="24.75" customHeight="1" x14ac:dyDescent="0.25">
      <c r="A373" s="79" t="s">
        <v>78</v>
      </c>
      <c r="B373" s="47"/>
      <c r="C373" s="47"/>
      <c r="D373" s="47"/>
      <c r="E373" s="47"/>
      <c r="F373" s="47">
        <f t="shared" si="84"/>
        <v>0</v>
      </c>
      <c r="G373" s="47"/>
      <c r="H373" s="148"/>
      <c r="I373" s="148">
        <f t="shared" si="86"/>
        <v>0</v>
      </c>
      <c r="J373" s="47"/>
      <c r="K373" s="47"/>
      <c r="L373" s="47">
        <f t="shared" si="87"/>
        <v>0</v>
      </c>
      <c r="M373" s="47">
        <f t="shared" si="85"/>
        <v>0</v>
      </c>
      <c r="N373" s="123"/>
    </row>
    <row r="374" spans="1:14" ht="24.75" customHeight="1" x14ac:dyDescent="0.25">
      <c r="A374" s="81" t="s">
        <v>126</v>
      </c>
      <c r="B374" s="68"/>
      <c r="C374" s="68"/>
      <c r="D374" s="68"/>
      <c r="E374" s="68"/>
      <c r="F374" s="68">
        <f t="shared" si="84"/>
        <v>0</v>
      </c>
      <c r="G374" s="68"/>
      <c r="H374" s="154"/>
      <c r="I374" s="154">
        <f t="shared" si="86"/>
        <v>0</v>
      </c>
      <c r="J374" s="68"/>
      <c r="K374" s="68"/>
      <c r="L374" s="68">
        <f t="shared" si="87"/>
        <v>0</v>
      </c>
      <c r="M374" s="68">
        <f t="shared" si="85"/>
        <v>0</v>
      </c>
      <c r="N374" s="126"/>
    </row>
    <row r="375" spans="1:14" ht="25.5" customHeight="1" x14ac:dyDescent="0.25">
      <c r="A375" s="33" t="s">
        <v>48</v>
      </c>
      <c r="B375" s="16"/>
      <c r="C375" s="16"/>
      <c r="D375" s="16"/>
      <c r="E375" s="16"/>
      <c r="F375" s="16">
        <f t="shared" si="84"/>
        <v>0</v>
      </c>
      <c r="G375" s="16"/>
      <c r="H375" s="17"/>
      <c r="I375" s="17">
        <f t="shared" si="86"/>
        <v>0</v>
      </c>
      <c r="J375" s="16"/>
      <c r="K375" s="16"/>
      <c r="L375" s="16">
        <f t="shared" si="87"/>
        <v>0</v>
      </c>
      <c r="M375" s="16">
        <f t="shared" si="85"/>
        <v>0</v>
      </c>
      <c r="N375" s="118"/>
    </row>
    <row r="376" spans="1:14" ht="28.5" customHeight="1" x14ac:dyDescent="0.25">
      <c r="A376" s="78" t="s">
        <v>122</v>
      </c>
      <c r="B376" s="50"/>
      <c r="C376" s="50"/>
      <c r="D376" s="50"/>
      <c r="E376" s="50"/>
      <c r="F376" s="50">
        <f t="shared" si="84"/>
        <v>0</v>
      </c>
      <c r="G376" s="50"/>
      <c r="H376" s="158"/>
      <c r="I376" s="143">
        <f t="shared" si="86"/>
        <v>0</v>
      </c>
      <c r="J376" s="50"/>
      <c r="K376" s="50"/>
      <c r="L376" s="50">
        <f t="shared" si="87"/>
        <v>0</v>
      </c>
      <c r="M376" s="50">
        <f t="shared" si="85"/>
        <v>0</v>
      </c>
      <c r="N376" s="130"/>
    </row>
    <row r="377" spans="1:14" ht="23.25" customHeight="1" x14ac:dyDescent="0.25">
      <c r="A377" s="28" t="s">
        <v>123</v>
      </c>
      <c r="B377" s="29"/>
      <c r="C377" s="29"/>
      <c r="D377" s="29"/>
      <c r="E377" s="29"/>
      <c r="F377" s="29">
        <f t="shared" si="84"/>
        <v>0</v>
      </c>
      <c r="G377" s="29"/>
      <c r="H377" s="144"/>
      <c r="I377" s="144">
        <f t="shared" si="86"/>
        <v>0</v>
      </c>
      <c r="J377" s="29"/>
      <c r="K377" s="29"/>
      <c r="L377" s="29">
        <f t="shared" si="87"/>
        <v>0</v>
      </c>
      <c r="M377" s="29">
        <f t="shared" si="85"/>
        <v>0</v>
      </c>
      <c r="N377" s="119"/>
    </row>
    <row r="378" spans="1:14" s="40" customFormat="1" ht="26.25" customHeight="1" x14ac:dyDescent="0.25">
      <c r="A378" s="61" t="s">
        <v>124</v>
      </c>
      <c r="B378" s="61"/>
      <c r="C378" s="61"/>
      <c r="D378" s="61"/>
      <c r="E378" s="61"/>
      <c r="F378" s="61">
        <f t="shared" si="84"/>
        <v>0</v>
      </c>
      <c r="G378" s="61"/>
      <c r="H378" s="61"/>
      <c r="I378" s="61">
        <f t="shared" si="86"/>
        <v>0</v>
      </c>
      <c r="J378" s="61"/>
      <c r="K378" s="61"/>
      <c r="L378" s="61">
        <f t="shared" si="87"/>
        <v>0</v>
      </c>
      <c r="M378" s="61">
        <f t="shared" si="85"/>
        <v>0</v>
      </c>
      <c r="N378" s="61"/>
    </row>
    <row r="379" spans="1:14" s="32" customFormat="1" ht="26.25" customHeight="1" x14ac:dyDescent="0.25">
      <c r="A379" s="62" t="s">
        <v>78</v>
      </c>
      <c r="B379" s="47"/>
      <c r="C379" s="47"/>
      <c r="D379" s="47"/>
      <c r="E379" s="47"/>
      <c r="F379" s="47">
        <f t="shared" si="84"/>
        <v>0</v>
      </c>
      <c r="G379" s="47"/>
      <c r="H379" s="148"/>
      <c r="I379" s="148">
        <f t="shared" si="86"/>
        <v>0</v>
      </c>
      <c r="J379" s="47"/>
      <c r="K379" s="47"/>
      <c r="L379" s="47">
        <f t="shared" si="87"/>
        <v>0</v>
      </c>
      <c r="M379" s="47">
        <f t="shared" si="85"/>
        <v>0</v>
      </c>
      <c r="N379" s="123"/>
    </row>
    <row r="380" spans="1:14" ht="27.75" customHeight="1" x14ac:dyDescent="0.25">
      <c r="A380" s="64" t="s">
        <v>125</v>
      </c>
      <c r="B380" s="83"/>
      <c r="C380" s="83"/>
      <c r="D380" s="83"/>
      <c r="E380" s="83"/>
      <c r="F380" s="83">
        <f t="shared" si="84"/>
        <v>0</v>
      </c>
      <c r="G380" s="83"/>
      <c r="H380" s="152"/>
      <c r="I380" s="152">
        <f t="shared" si="86"/>
        <v>0</v>
      </c>
      <c r="J380" s="83"/>
      <c r="K380" s="83"/>
      <c r="L380" s="83">
        <f t="shared" si="87"/>
        <v>0</v>
      </c>
      <c r="M380" s="83">
        <f t="shared" si="85"/>
        <v>0</v>
      </c>
      <c r="N380" s="125"/>
    </row>
    <row r="381" spans="1:14" ht="28.5" customHeight="1" x14ac:dyDescent="0.25">
      <c r="A381" s="66" t="s">
        <v>126</v>
      </c>
      <c r="B381" s="68"/>
      <c r="C381" s="68"/>
      <c r="D381" s="68"/>
      <c r="E381" s="68"/>
      <c r="F381" s="68">
        <f t="shared" si="84"/>
        <v>0</v>
      </c>
      <c r="G381" s="68"/>
      <c r="H381" s="154"/>
      <c r="I381" s="154">
        <f t="shared" si="86"/>
        <v>0</v>
      </c>
      <c r="J381" s="68"/>
      <c r="K381" s="68"/>
      <c r="L381" s="68">
        <f t="shared" si="87"/>
        <v>0</v>
      </c>
      <c r="M381" s="68">
        <f t="shared" si="85"/>
        <v>0</v>
      </c>
      <c r="N381" s="126"/>
    </row>
    <row r="382" spans="1:14" ht="24.75" customHeight="1" x14ac:dyDescent="0.25">
      <c r="A382" s="33" t="s">
        <v>48</v>
      </c>
      <c r="B382" s="16"/>
      <c r="C382" s="16"/>
      <c r="D382" s="16"/>
      <c r="E382" s="16"/>
      <c r="F382" s="16">
        <f t="shared" si="84"/>
        <v>0</v>
      </c>
      <c r="G382" s="16"/>
      <c r="H382" s="17"/>
      <c r="I382" s="17">
        <f t="shared" si="86"/>
        <v>0</v>
      </c>
      <c r="J382" s="16"/>
      <c r="K382" s="16"/>
      <c r="L382" s="16">
        <f t="shared" si="87"/>
        <v>0</v>
      </c>
      <c r="M382" s="16">
        <f t="shared" si="85"/>
        <v>0</v>
      </c>
      <c r="N382" s="118"/>
    </row>
    <row r="383" spans="1:14" ht="30" customHeight="1" x14ac:dyDescent="0.25">
      <c r="A383" s="78" t="s">
        <v>127</v>
      </c>
      <c r="B383" s="50"/>
      <c r="C383" s="50"/>
      <c r="D383" s="50"/>
      <c r="E383" s="50"/>
      <c r="F383" s="50">
        <f t="shared" si="84"/>
        <v>0</v>
      </c>
      <c r="G383" s="50"/>
      <c r="H383" s="158"/>
      <c r="I383" s="143">
        <f t="shared" si="86"/>
        <v>0</v>
      </c>
      <c r="J383" s="50"/>
      <c r="K383" s="50"/>
      <c r="L383" s="50">
        <f t="shared" si="87"/>
        <v>0</v>
      </c>
      <c r="M383" s="50">
        <f t="shared" si="85"/>
        <v>0</v>
      </c>
      <c r="N383" s="130"/>
    </row>
    <row r="384" spans="1:14" ht="31.5" customHeight="1" x14ac:dyDescent="0.25">
      <c r="A384" s="28" t="s">
        <v>123</v>
      </c>
      <c r="B384" s="60"/>
      <c r="C384" s="60"/>
      <c r="D384" s="60"/>
      <c r="E384" s="45"/>
      <c r="F384" s="60">
        <f t="shared" si="84"/>
        <v>0</v>
      </c>
      <c r="G384" s="60"/>
      <c r="H384" s="149"/>
      <c r="I384" s="144">
        <f t="shared" si="86"/>
        <v>0</v>
      </c>
      <c r="J384" s="60"/>
      <c r="K384" s="60"/>
      <c r="L384" s="45">
        <f t="shared" si="87"/>
        <v>0</v>
      </c>
      <c r="M384" s="45">
        <f t="shared" si="85"/>
        <v>0</v>
      </c>
      <c r="N384" s="131"/>
    </row>
    <row r="385" spans="1:14" s="40" customFormat="1" ht="22.5" customHeight="1" x14ac:dyDescent="0.25">
      <c r="A385" s="61" t="s">
        <v>124</v>
      </c>
      <c r="B385" s="61"/>
      <c r="C385" s="61"/>
      <c r="D385" s="61"/>
      <c r="E385" s="61"/>
      <c r="F385" s="61">
        <f t="shared" si="84"/>
        <v>0</v>
      </c>
      <c r="G385" s="61"/>
      <c r="H385" s="61"/>
      <c r="I385" s="61">
        <f t="shared" si="86"/>
        <v>0</v>
      </c>
      <c r="J385" s="61"/>
      <c r="K385" s="61"/>
      <c r="L385" s="61">
        <f t="shared" si="87"/>
        <v>0</v>
      </c>
      <c r="M385" s="61">
        <f t="shared" si="85"/>
        <v>0</v>
      </c>
      <c r="N385" s="61"/>
    </row>
    <row r="386" spans="1:14" ht="27.75" customHeight="1" x14ac:dyDescent="0.25">
      <c r="A386" s="62" t="s">
        <v>78</v>
      </c>
      <c r="B386" s="63"/>
      <c r="C386" s="63"/>
      <c r="D386" s="63"/>
      <c r="E386" s="80"/>
      <c r="F386" s="63">
        <f t="shared" si="84"/>
        <v>0</v>
      </c>
      <c r="G386" s="63"/>
      <c r="H386" s="150"/>
      <c r="I386" s="148">
        <f t="shared" si="86"/>
        <v>0</v>
      </c>
      <c r="J386" s="63"/>
      <c r="K386" s="63"/>
      <c r="L386" s="80">
        <f t="shared" si="87"/>
        <v>0</v>
      </c>
      <c r="M386" s="80">
        <f t="shared" si="85"/>
        <v>0</v>
      </c>
      <c r="N386" s="123"/>
    </row>
    <row r="387" spans="1:14" ht="27.75" customHeight="1" x14ac:dyDescent="0.25">
      <c r="A387" s="64" t="s">
        <v>125</v>
      </c>
      <c r="B387" s="84"/>
      <c r="C387" s="65"/>
      <c r="D387" s="65"/>
      <c r="E387" s="85"/>
      <c r="F387" s="65">
        <f t="shared" si="84"/>
        <v>0</v>
      </c>
      <c r="G387" s="65"/>
      <c r="H387" s="151"/>
      <c r="I387" s="152">
        <f t="shared" si="86"/>
        <v>0</v>
      </c>
      <c r="J387" s="84"/>
      <c r="K387" s="84"/>
      <c r="L387" s="85">
        <f t="shared" si="87"/>
        <v>0</v>
      </c>
      <c r="M387" s="85">
        <f t="shared" si="85"/>
        <v>0</v>
      </c>
      <c r="N387" s="125"/>
    </row>
    <row r="388" spans="1:14" ht="29.25" customHeight="1" x14ac:dyDescent="0.25">
      <c r="A388" s="66" t="s">
        <v>126</v>
      </c>
      <c r="B388" s="86"/>
      <c r="C388" s="67"/>
      <c r="D388" s="67"/>
      <c r="E388" s="82"/>
      <c r="F388" s="67">
        <f t="shared" ref="F388:F453" si="92">G388+H388</f>
        <v>0</v>
      </c>
      <c r="G388" s="67"/>
      <c r="H388" s="153"/>
      <c r="I388" s="154">
        <f t="shared" si="86"/>
        <v>0</v>
      </c>
      <c r="J388" s="86"/>
      <c r="K388" s="86"/>
      <c r="L388" s="82">
        <f t="shared" si="87"/>
        <v>0</v>
      </c>
      <c r="M388" s="82">
        <f t="shared" ref="M388:M453" si="93">D388+L388</f>
        <v>0</v>
      </c>
      <c r="N388" s="126"/>
    </row>
    <row r="389" spans="1:14" ht="26.25" customHeight="1" x14ac:dyDescent="0.25">
      <c r="A389" s="33" t="s">
        <v>48</v>
      </c>
      <c r="B389" s="16"/>
      <c r="C389" s="16"/>
      <c r="D389" s="16"/>
      <c r="E389" s="77"/>
      <c r="F389" s="16">
        <f t="shared" si="92"/>
        <v>0</v>
      </c>
      <c r="G389" s="16"/>
      <c r="H389" s="17"/>
      <c r="I389" s="17">
        <f t="shared" si="86"/>
        <v>0</v>
      </c>
      <c r="J389" s="16"/>
      <c r="K389" s="16"/>
      <c r="L389" s="77">
        <f t="shared" si="87"/>
        <v>0</v>
      </c>
      <c r="M389" s="77">
        <f t="shared" si="93"/>
        <v>0</v>
      </c>
      <c r="N389" s="118"/>
    </row>
    <row r="390" spans="1:14" ht="27" customHeight="1" x14ac:dyDescent="0.25">
      <c r="A390" s="78" t="s">
        <v>128</v>
      </c>
      <c r="B390" s="50"/>
      <c r="C390" s="50"/>
      <c r="D390" s="50"/>
      <c r="E390" s="50"/>
      <c r="F390" s="50">
        <f t="shared" si="92"/>
        <v>0</v>
      </c>
      <c r="G390" s="50"/>
      <c r="H390" s="158"/>
      <c r="I390" s="143">
        <f t="shared" si="86"/>
        <v>0</v>
      </c>
      <c r="J390" s="50"/>
      <c r="K390" s="50"/>
      <c r="L390" s="50">
        <f t="shared" si="87"/>
        <v>0</v>
      </c>
      <c r="M390" s="50">
        <f t="shared" si="93"/>
        <v>0</v>
      </c>
      <c r="N390" s="130"/>
    </row>
    <row r="391" spans="1:14" ht="25.5" customHeight="1" x14ac:dyDescent="0.25">
      <c r="A391" s="28" t="s">
        <v>123</v>
      </c>
      <c r="B391" s="29"/>
      <c r="C391" s="29"/>
      <c r="D391" s="29"/>
      <c r="E391" s="29"/>
      <c r="F391" s="29">
        <f t="shared" si="92"/>
        <v>0</v>
      </c>
      <c r="G391" s="29"/>
      <c r="H391" s="144"/>
      <c r="I391" s="144">
        <f t="shared" si="86"/>
        <v>0</v>
      </c>
      <c r="J391" s="29"/>
      <c r="K391" s="29"/>
      <c r="L391" s="29">
        <f t="shared" si="87"/>
        <v>0</v>
      </c>
      <c r="M391" s="29">
        <f t="shared" si="93"/>
        <v>0</v>
      </c>
      <c r="N391" s="119"/>
    </row>
    <row r="392" spans="1:14" s="40" customFormat="1" ht="27.75" customHeight="1" x14ac:dyDescent="0.25">
      <c r="A392" s="61" t="s">
        <v>124</v>
      </c>
      <c r="B392" s="61"/>
      <c r="C392" s="61"/>
      <c r="D392" s="61"/>
      <c r="E392" s="61"/>
      <c r="F392" s="61">
        <f t="shared" si="92"/>
        <v>0</v>
      </c>
      <c r="G392" s="61"/>
      <c r="H392" s="61"/>
      <c r="I392" s="61">
        <f t="shared" si="86"/>
        <v>0</v>
      </c>
      <c r="J392" s="61"/>
      <c r="K392" s="61"/>
      <c r="L392" s="61">
        <f t="shared" si="87"/>
        <v>0</v>
      </c>
      <c r="M392" s="61">
        <f t="shared" si="93"/>
        <v>0</v>
      </c>
      <c r="N392" s="61"/>
    </row>
    <row r="393" spans="1:14" ht="23.25" customHeight="1" x14ac:dyDescent="0.25">
      <c r="A393" s="62" t="s">
        <v>78</v>
      </c>
      <c r="B393" s="47"/>
      <c r="C393" s="47"/>
      <c r="D393" s="47"/>
      <c r="E393" s="47"/>
      <c r="F393" s="47">
        <f t="shared" si="92"/>
        <v>0</v>
      </c>
      <c r="G393" s="47"/>
      <c r="H393" s="148"/>
      <c r="I393" s="148">
        <f t="shared" si="86"/>
        <v>0</v>
      </c>
      <c r="J393" s="47"/>
      <c r="K393" s="47"/>
      <c r="L393" s="47">
        <f t="shared" si="87"/>
        <v>0</v>
      </c>
      <c r="M393" s="47">
        <f t="shared" si="93"/>
        <v>0</v>
      </c>
      <c r="N393" s="123"/>
    </row>
    <row r="394" spans="1:14" ht="34.5" customHeight="1" x14ac:dyDescent="0.25">
      <c r="A394" s="66" t="s">
        <v>126</v>
      </c>
      <c r="B394" s="68"/>
      <c r="C394" s="68"/>
      <c r="D394" s="68"/>
      <c r="E394" s="68"/>
      <c r="F394" s="68">
        <f t="shared" si="92"/>
        <v>0</v>
      </c>
      <c r="G394" s="68"/>
      <c r="H394" s="154"/>
      <c r="I394" s="154">
        <f t="shared" si="86"/>
        <v>0</v>
      </c>
      <c r="J394" s="68"/>
      <c r="K394" s="68"/>
      <c r="L394" s="68">
        <f t="shared" si="87"/>
        <v>0</v>
      </c>
      <c r="M394" s="68">
        <f t="shared" si="93"/>
        <v>0</v>
      </c>
      <c r="N394" s="126"/>
    </row>
    <row r="395" spans="1:14" ht="28.5" customHeight="1" x14ac:dyDescent="0.25">
      <c r="A395" s="33" t="s">
        <v>48</v>
      </c>
      <c r="B395" s="16"/>
      <c r="C395" s="16"/>
      <c r="D395" s="16"/>
      <c r="E395" s="16"/>
      <c r="F395" s="16">
        <f t="shared" si="92"/>
        <v>0</v>
      </c>
      <c r="G395" s="16"/>
      <c r="H395" s="17"/>
      <c r="I395" s="17">
        <f t="shared" si="86"/>
        <v>0</v>
      </c>
      <c r="J395" s="16"/>
      <c r="K395" s="16"/>
      <c r="L395" s="16">
        <f t="shared" si="87"/>
        <v>0</v>
      </c>
      <c r="M395" s="16">
        <f t="shared" si="93"/>
        <v>0</v>
      </c>
      <c r="N395" s="118"/>
    </row>
    <row r="396" spans="1:14" ht="25.5" customHeight="1" x14ac:dyDescent="0.25">
      <c r="A396" s="78" t="s">
        <v>129</v>
      </c>
      <c r="B396" s="50"/>
      <c r="C396" s="50"/>
      <c r="D396" s="50"/>
      <c r="E396" s="50"/>
      <c r="F396" s="50">
        <f t="shared" si="92"/>
        <v>0</v>
      </c>
      <c r="G396" s="50"/>
      <c r="H396" s="158"/>
      <c r="I396" s="143">
        <f t="shared" si="86"/>
        <v>0</v>
      </c>
      <c r="J396" s="50"/>
      <c r="K396" s="50"/>
      <c r="L396" s="50">
        <f t="shared" si="87"/>
        <v>0</v>
      </c>
      <c r="M396" s="50">
        <f t="shared" si="93"/>
        <v>0</v>
      </c>
      <c r="N396" s="130"/>
    </row>
    <row r="397" spans="1:14" ht="32.25" customHeight="1" x14ac:dyDescent="0.25">
      <c r="A397" s="28" t="s">
        <v>123</v>
      </c>
      <c r="B397" s="29"/>
      <c r="C397" s="29"/>
      <c r="D397" s="29"/>
      <c r="E397" s="29"/>
      <c r="F397" s="29">
        <f t="shared" si="92"/>
        <v>0</v>
      </c>
      <c r="G397" s="29"/>
      <c r="H397" s="144"/>
      <c r="I397" s="144">
        <f t="shared" si="86"/>
        <v>0</v>
      </c>
      <c r="J397" s="29"/>
      <c r="K397" s="29"/>
      <c r="L397" s="29">
        <f t="shared" si="87"/>
        <v>0</v>
      </c>
      <c r="M397" s="29">
        <f t="shared" si="93"/>
        <v>0</v>
      </c>
      <c r="N397" s="119"/>
    </row>
    <row r="398" spans="1:14" s="40" customFormat="1" ht="26.25" customHeight="1" x14ac:dyDescent="0.25">
      <c r="A398" s="61" t="s">
        <v>124</v>
      </c>
      <c r="B398" s="61"/>
      <c r="C398" s="61"/>
      <c r="D398" s="61"/>
      <c r="E398" s="61"/>
      <c r="F398" s="61">
        <f t="shared" si="92"/>
        <v>0</v>
      </c>
      <c r="G398" s="61"/>
      <c r="H398" s="61"/>
      <c r="I398" s="61">
        <f t="shared" si="86"/>
        <v>0</v>
      </c>
      <c r="J398" s="61"/>
      <c r="K398" s="61"/>
      <c r="L398" s="61">
        <f t="shared" si="87"/>
        <v>0</v>
      </c>
      <c r="M398" s="61">
        <f t="shared" si="93"/>
        <v>0</v>
      </c>
      <c r="N398" s="61"/>
    </row>
    <row r="399" spans="1:14" ht="27" customHeight="1" x14ac:dyDescent="0.25">
      <c r="A399" s="62" t="s">
        <v>78</v>
      </c>
      <c r="B399" s="47"/>
      <c r="C399" s="47"/>
      <c r="D399" s="47"/>
      <c r="E399" s="47"/>
      <c r="F399" s="47">
        <f t="shared" si="92"/>
        <v>0</v>
      </c>
      <c r="G399" s="47"/>
      <c r="H399" s="148"/>
      <c r="I399" s="148">
        <f t="shared" si="86"/>
        <v>0</v>
      </c>
      <c r="J399" s="47"/>
      <c r="K399" s="47"/>
      <c r="L399" s="47">
        <f t="shared" si="87"/>
        <v>0</v>
      </c>
      <c r="M399" s="47">
        <f t="shared" si="93"/>
        <v>0</v>
      </c>
      <c r="N399" s="123"/>
    </row>
    <row r="400" spans="1:14" ht="21" customHeight="1" x14ac:dyDescent="0.25">
      <c r="A400" s="66" t="s">
        <v>126</v>
      </c>
      <c r="B400" s="68"/>
      <c r="C400" s="68"/>
      <c r="D400" s="68"/>
      <c r="E400" s="68"/>
      <c r="F400" s="68">
        <f t="shared" si="92"/>
        <v>0</v>
      </c>
      <c r="G400" s="68"/>
      <c r="H400" s="154"/>
      <c r="I400" s="154">
        <f t="shared" si="86"/>
        <v>0</v>
      </c>
      <c r="J400" s="68"/>
      <c r="K400" s="68"/>
      <c r="L400" s="68">
        <f t="shared" si="87"/>
        <v>0</v>
      </c>
      <c r="M400" s="68">
        <f t="shared" si="93"/>
        <v>0</v>
      </c>
      <c r="N400" s="126"/>
    </row>
    <row r="401" spans="1:14" ht="27" customHeight="1" x14ac:dyDescent="0.25">
      <c r="A401" s="33" t="s">
        <v>48</v>
      </c>
      <c r="B401" s="16"/>
      <c r="C401" s="16"/>
      <c r="D401" s="16"/>
      <c r="E401" s="16"/>
      <c r="F401" s="16">
        <f t="shared" si="92"/>
        <v>0</v>
      </c>
      <c r="G401" s="16"/>
      <c r="H401" s="17"/>
      <c r="I401" s="17">
        <f t="shared" si="86"/>
        <v>0</v>
      </c>
      <c r="J401" s="16"/>
      <c r="K401" s="16"/>
      <c r="L401" s="16">
        <f t="shared" si="87"/>
        <v>0</v>
      </c>
      <c r="M401" s="16">
        <f t="shared" si="93"/>
        <v>0</v>
      </c>
      <c r="N401" s="118"/>
    </row>
    <row r="402" spans="1:14" ht="28.5" customHeight="1" x14ac:dyDescent="0.25">
      <c r="A402" s="30" t="s">
        <v>147</v>
      </c>
      <c r="B402" s="35">
        <f>SUM(B404:B406)</f>
        <v>0</v>
      </c>
      <c r="C402" s="35">
        <f t="shared" ref="C402:K402" si="94">SUM(C404:C406)</f>
        <v>0</v>
      </c>
      <c r="D402" s="35">
        <f t="shared" ref="D402" si="95">SUM(D404:D406)</f>
        <v>0</v>
      </c>
      <c r="E402" s="35">
        <f t="shared" si="94"/>
        <v>0</v>
      </c>
      <c r="F402" s="35">
        <f t="shared" si="92"/>
        <v>0</v>
      </c>
      <c r="G402" s="35">
        <f t="shared" si="94"/>
        <v>0</v>
      </c>
      <c r="H402" s="35">
        <f t="shared" si="94"/>
        <v>0</v>
      </c>
      <c r="I402" s="35">
        <f t="shared" si="86"/>
        <v>0</v>
      </c>
      <c r="J402" s="35">
        <f t="shared" si="94"/>
        <v>0</v>
      </c>
      <c r="K402" s="35">
        <f t="shared" si="94"/>
        <v>0</v>
      </c>
      <c r="L402" s="35">
        <f t="shared" si="87"/>
        <v>0</v>
      </c>
      <c r="M402" s="35">
        <f t="shared" si="93"/>
        <v>0</v>
      </c>
      <c r="N402" s="121"/>
    </row>
    <row r="403" spans="1:14" ht="23.25" customHeight="1" x14ac:dyDescent="0.25">
      <c r="A403" s="57" t="s">
        <v>131</v>
      </c>
      <c r="B403" s="16"/>
      <c r="C403" s="16"/>
      <c r="D403" s="16"/>
      <c r="E403" s="77"/>
      <c r="F403" s="34">
        <f t="shared" si="92"/>
        <v>0</v>
      </c>
      <c r="G403" s="34"/>
      <c r="H403" s="17"/>
      <c r="I403" s="17">
        <f t="shared" si="86"/>
        <v>0</v>
      </c>
      <c r="J403" s="17"/>
      <c r="K403" s="17"/>
      <c r="L403" s="77">
        <f t="shared" si="87"/>
        <v>0</v>
      </c>
      <c r="M403" s="77">
        <f t="shared" si="93"/>
        <v>0</v>
      </c>
      <c r="N403" s="118"/>
    </row>
    <row r="404" spans="1:14" ht="33.75" customHeight="1" x14ac:dyDescent="0.25">
      <c r="A404" s="64" t="s">
        <v>132</v>
      </c>
      <c r="B404" s="70"/>
      <c r="C404" s="70"/>
      <c r="D404" s="70"/>
      <c r="E404" s="87"/>
      <c r="F404" s="70">
        <f t="shared" si="92"/>
        <v>0</v>
      </c>
      <c r="G404" s="70"/>
      <c r="H404" s="155"/>
      <c r="I404" s="155">
        <f t="shared" si="86"/>
        <v>0</v>
      </c>
      <c r="J404" s="70"/>
      <c r="K404" s="70"/>
      <c r="L404" s="70">
        <f t="shared" si="87"/>
        <v>0</v>
      </c>
      <c r="M404" s="70">
        <f t="shared" si="93"/>
        <v>0</v>
      </c>
      <c r="N404" s="127"/>
    </row>
    <row r="405" spans="1:14" ht="27.75" customHeight="1" x14ac:dyDescent="0.25">
      <c r="A405" s="73" t="s">
        <v>140</v>
      </c>
      <c r="B405" s="16"/>
      <c r="C405" s="16"/>
      <c r="D405" s="16"/>
      <c r="E405" s="77"/>
      <c r="F405" s="16">
        <f t="shared" si="92"/>
        <v>0</v>
      </c>
      <c r="G405" s="16"/>
      <c r="H405" s="17"/>
      <c r="I405" s="17">
        <f t="shared" si="86"/>
        <v>0</v>
      </c>
      <c r="J405" s="16"/>
      <c r="K405" s="16"/>
      <c r="L405" s="77">
        <f t="shared" si="87"/>
        <v>0</v>
      </c>
      <c r="M405" s="77">
        <f t="shared" si="93"/>
        <v>0</v>
      </c>
      <c r="N405" s="118"/>
    </row>
    <row r="406" spans="1:14" ht="29.25" customHeight="1" x14ac:dyDescent="0.25">
      <c r="A406" s="73"/>
      <c r="B406" s="16"/>
      <c r="C406" s="16"/>
      <c r="D406" s="16"/>
      <c r="E406" s="77"/>
      <c r="F406" s="34">
        <f t="shared" si="92"/>
        <v>0</v>
      </c>
      <c r="G406" s="34"/>
      <c r="H406" s="17"/>
      <c r="I406" s="17">
        <f t="shared" si="86"/>
        <v>0</v>
      </c>
      <c r="J406" s="16"/>
      <c r="K406" s="16"/>
      <c r="L406" s="77">
        <f t="shared" si="87"/>
        <v>0</v>
      </c>
      <c r="M406" s="77">
        <f t="shared" si="93"/>
        <v>0</v>
      </c>
      <c r="N406" s="120"/>
    </row>
    <row r="407" spans="1:14" ht="36.75" customHeight="1" x14ac:dyDescent="0.25">
      <c r="A407" s="33" t="s">
        <v>48</v>
      </c>
      <c r="B407" s="16"/>
      <c r="C407" s="16"/>
      <c r="D407" s="16"/>
      <c r="E407" s="77"/>
      <c r="F407" s="16">
        <f t="shared" si="92"/>
        <v>0</v>
      </c>
      <c r="G407" s="16"/>
      <c r="H407" s="17"/>
      <c r="I407" s="17">
        <f t="shared" si="86"/>
        <v>0</v>
      </c>
      <c r="J407" s="16"/>
      <c r="K407" s="16"/>
      <c r="L407" s="77">
        <f t="shared" si="87"/>
        <v>0</v>
      </c>
      <c r="M407" s="77">
        <f t="shared" si="93"/>
        <v>0</v>
      </c>
      <c r="N407" s="118"/>
    </row>
    <row r="408" spans="1:14" s="4" customFormat="1" ht="50.25" customHeight="1" x14ac:dyDescent="0.25">
      <c r="A408" s="30" t="s">
        <v>148</v>
      </c>
      <c r="B408" s="16">
        <f>SUM(B410:B412)</f>
        <v>0</v>
      </c>
      <c r="C408" s="16">
        <f t="shared" ref="C408:K408" si="96">SUM(C410:C412)</f>
        <v>0</v>
      </c>
      <c r="D408" s="16">
        <f t="shared" ref="D408" si="97">SUM(D410:D412)</f>
        <v>0</v>
      </c>
      <c r="E408" s="16">
        <f t="shared" si="96"/>
        <v>0</v>
      </c>
      <c r="F408" s="16">
        <f t="shared" si="92"/>
        <v>0</v>
      </c>
      <c r="G408" s="16">
        <f t="shared" si="96"/>
        <v>0</v>
      </c>
      <c r="H408" s="16">
        <f t="shared" si="96"/>
        <v>0</v>
      </c>
      <c r="I408" s="16">
        <f t="shared" si="86"/>
        <v>0</v>
      </c>
      <c r="J408" s="16">
        <f t="shared" si="96"/>
        <v>0</v>
      </c>
      <c r="K408" s="16">
        <f t="shared" si="96"/>
        <v>0</v>
      </c>
      <c r="L408" s="16">
        <f t="shared" si="87"/>
        <v>0</v>
      </c>
      <c r="M408" s="16">
        <f t="shared" si="93"/>
        <v>0</v>
      </c>
      <c r="N408" s="121"/>
    </row>
    <row r="409" spans="1:14" s="4" customFormat="1" ht="38.25" customHeight="1" x14ac:dyDescent="0.25">
      <c r="A409" s="57" t="s">
        <v>203</v>
      </c>
      <c r="B409" s="16"/>
      <c r="C409" s="16"/>
      <c r="D409" s="16"/>
      <c r="E409" s="16"/>
      <c r="F409" s="16">
        <f t="shared" si="92"/>
        <v>0</v>
      </c>
      <c r="G409" s="16"/>
      <c r="H409" s="17"/>
      <c r="I409" s="17">
        <f t="shared" si="86"/>
        <v>0</v>
      </c>
      <c r="J409" s="16"/>
      <c r="K409" s="16"/>
      <c r="L409" s="16">
        <f t="shared" si="87"/>
        <v>0</v>
      </c>
      <c r="M409" s="16">
        <f t="shared" si="93"/>
        <v>0</v>
      </c>
      <c r="N409" s="118"/>
    </row>
    <row r="410" spans="1:14" s="4" customFormat="1" ht="21.75" hidden="1" customHeight="1" x14ac:dyDescent="0.25">
      <c r="A410" s="30"/>
      <c r="B410" s="16"/>
      <c r="C410" s="16"/>
      <c r="D410" s="16"/>
      <c r="E410" s="16"/>
      <c r="F410" s="16">
        <f t="shared" si="92"/>
        <v>0</v>
      </c>
      <c r="G410" s="16"/>
      <c r="H410" s="17"/>
      <c r="I410" s="17">
        <f t="shared" si="86"/>
        <v>0</v>
      </c>
      <c r="J410" s="16"/>
      <c r="K410" s="16"/>
      <c r="L410" s="16">
        <f t="shared" si="87"/>
        <v>0</v>
      </c>
      <c r="M410" s="16">
        <f t="shared" si="93"/>
        <v>0</v>
      </c>
      <c r="N410" s="118"/>
    </row>
    <row r="411" spans="1:14" s="4" customFormat="1" ht="18" hidden="1" customHeight="1" x14ac:dyDescent="0.25">
      <c r="A411" s="30"/>
      <c r="B411" s="16"/>
      <c r="C411" s="16"/>
      <c r="D411" s="16"/>
      <c r="E411" s="16"/>
      <c r="F411" s="16">
        <f t="shared" si="92"/>
        <v>0</v>
      </c>
      <c r="G411" s="16"/>
      <c r="H411" s="17"/>
      <c r="I411" s="17">
        <f t="shared" si="86"/>
        <v>0</v>
      </c>
      <c r="J411" s="16"/>
      <c r="K411" s="16"/>
      <c r="L411" s="16">
        <f t="shared" si="87"/>
        <v>0</v>
      </c>
      <c r="M411" s="16">
        <f t="shared" si="93"/>
        <v>0</v>
      </c>
      <c r="N411" s="118"/>
    </row>
    <row r="412" spans="1:14" s="4" customFormat="1" ht="14.25" hidden="1" customHeight="1" x14ac:dyDescent="0.25">
      <c r="A412" s="30"/>
      <c r="B412" s="16"/>
      <c r="C412" s="16"/>
      <c r="D412" s="16"/>
      <c r="E412" s="16"/>
      <c r="F412" s="16">
        <f t="shared" si="92"/>
        <v>0</v>
      </c>
      <c r="G412" s="16"/>
      <c r="H412" s="17"/>
      <c r="I412" s="17">
        <f t="shared" si="86"/>
        <v>0</v>
      </c>
      <c r="J412" s="16"/>
      <c r="K412" s="16"/>
      <c r="L412" s="16">
        <f t="shared" si="87"/>
        <v>0</v>
      </c>
      <c r="M412" s="16">
        <f t="shared" si="93"/>
        <v>0</v>
      </c>
      <c r="N412" s="118"/>
    </row>
    <row r="413" spans="1:14" s="4" customFormat="1" ht="25.5" customHeight="1" x14ac:dyDescent="0.25">
      <c r="A413" s="30" t="s">
        <v>149</v>
      </c>
      <c r="B413" s="16"/>
      <c r="C413" s="16"/>
      <c r="D413" s="16"/>
      <c r="E413" s="16"/>
      <c r="F413" s="16">
        <f t="shared" si="92"/>
        <v>0</v>
      </c>
      <c r="G413" s="16"/>
      <c r="H413" s="17"/>
      <c r="I413" s="17">
        <f t="shared" si="86"/>
        <v>0</v>
      </c>
      <c r="J413" s="16"/>
      <c r="K413" s="16"/>
      <c r="L413" s="16">
        <f t="shared" si="87"/>
        <v>0</v>
      </c>
      <c r="M413" s="16">
        <f t="shared" si="93"/>
        <v>0</v>
      </c>
      <c r="N413" s="118"/>
    </row>
    <row r="414" spans="1:14" s="4" customFormat="1" ht="75.75" customHeight="1" x14ac:dyDescent="0.25">
      <c r="A414" s="28" t="s">
        <v>150</v>
      </c>
      <c r="B414" s="45">
        <f>B416+B417+B418</f>
        <v>2025259.5</v>
      </c>
      <c r="C414" s="45">
        <f t="shared" ref="C414:K414" si="98">C416+C417+C418</f>
        <v>2132920</v>
      </c>
      <c r="D414" s="45">
        <f t="shared" ref="D414" si="99">D416+D417+D418</f>
        <v>2312963.5</v>
      </c>
      <c r="E414" s="45">
        <f t="shared" si="98"/>
        <v>1237723.5</v>
      </c>
      <c r="F414" s="45">
        <f t="shared" si="92"/>
        <v>0</v>
      </c>
      <c r="G414" s="45">
        <f t="shared" si="98"/>
        <v>0</v>
      </c>
      <c r="H414" s="45">
        <f t="shared" si="98"/>
        <v>0</v>
      </c>
      <c r="I414" s="45">
        <f t="shared" ref="I414:I477" si="100">J414+K414</f>
        <v>0</v>
      </c>
      <c r="J414" s="45">
        <f t="shared" si="98"/>
        <v>0</v>
      </c>
      <c r="K414" s="45">
        <f t="shared" si="98"/>
        <v>0</v>
      </c>
      <c r="L414" s="45">
        <f t="shared" ref="L414:L475" si="101">I414+F414</f>
        <v>0</v>
      </c>
      <c r="M414" s="45">
        <f t="shared" si="93"/>
        <v>2312963.5</v>
      </c>
      <c r="N414" s="190"/>
    </row>
    <row r="415" spans="1:14" s="4" customFormat="1" ht="38.25" x14ac:dyDescent="0.25">
      <c r="A415" s="88" t="s">
        <v>202</v>
      </c>
      <c r="B415" s="16"/>
      <c r="C415" s="16"/>
      <c r="D415" s="16"/>
      <c r="E415" s="77"/>
      <c r="F415" s="16">
        <f t="shared" si="92"/>
        <v>0</v>
      </c>
      <c r="G415" s="16"/>
      <c r="H415" s="17"/>
      <c r="I415" s="17">
        <f t="shared" si="100"/>
        <v>0</v>
      </c>
      <c r="J415" s="17"/>
      <c r="K415" s="17"/>
      <c r="L415" s="77">
        <f t="shared" si="101"/>
        <v>0</v>
      </c>
      <c r="M415" s="77">
        <f t="shared" si="93"/>
        <v>0</v>
      </c>
      <c r="N415" s="118"/>
    </row>
    <row r="416" spans="1:14" s="4" customFormat="1" ht="25.5" x14ac:dyDescent="0.25">
      <c r="A416" s="30" t="s">
        <v>151</v>
      </c>
      <c r="B416" s="16"/>
      <c r="C416" s="16"/>
      <c r="D416" s="16"/>
      <c r="E416" s="16"/>
      <c r="F416" s="16">
        <f t="shared" si="92"/>
        <v>0</v>
      </c>
      <c r="G416" s="16"/>
      <c r="H416" s="17"/>
      <c r="I416" s="17">
        <f t="shared" si="100"/>
        <v>0</v>
      </c>
      <c r="J416" s="16"/>
      <c r="K416" s="16"/>
      <c r="L416" s="16">
        <f t="shared" si="101"/>
        <v>0</v>
      </c>
      <c r="M416" s="16">
        <f t="shared" si="93"/>
        <v>0</v>
      </c>
      <c r="N416" s="118"/>
    </row>
    <row r="417" spans="1:14" s="4" customFormat="1" ht="38.25" x14ac:dyDescent="0.25">
      <c r="A417" s="30" t="s">
        <v>201</v>
      </c>
      <c r="B417" s="16">
        <v>2025259.5</v>
      </c>
      <c r="C417" s="16">
        <v>2132920</v>
      </c>
      <c r="D417" s="16">
        <v>2312963.5</v>
      </c>
      <c r="E417" s="16">
        <v>1237723.5</v>
      </c>
      <c r="F417" s="16">
        <f t="shared" si="92"/>
        <v>0</v>
      </c>
      <c r="G417" s="16"/>
      <c r="H417" s="17"/>
      <c r="I417" s="17">
        <f t="shared" si="100"/>
        <v>0</v>
      </c>
      <c r="J417" s="16"/>
      <c r="K417" s="16"/>
      <c r="L417" s="16">
        <f t="shared" si="101"/>
        <v>0</v>
      </c>
      <c r="M417" s="16">
        <f t="shared" si="93"/>
        <v>2312963.5</v>
      </c>
      <c r="N417" s="190"/>
    </row>
    <row r="418" spans="1:14" s="4" customFormat="1" ht="15" x14ac:dyDescent="0.25">
      <c r="A418" s="30" t="s">
        <v>152</v>
      </c>
      <c r="B418" s="16"/>
      <c r="C418" s="16"/>
      <c r="D418" s="16"/>
      <c r="E418" s="16"/>
      <c r="F418" s="16">
        <f t="shared" si="92"/>
        <v>0</v>
      </c>
      <c r="G418" s="16"/>
      <c r="H418" s="17"/>
      <c r="I418" s="17">
        <f t="shared" si="100"/>
        <v>0</v>
      </c>
      <c r="J418" s="16"/>
      <c r="K418" s="16"/>
      <c r="L418" s="16">
        <f t="shared" si="101"/>
        <v>0</v>
      </c>
      <c r="M418" s="16">
        <f t="shared" si="93"/>
        <v>0</v>
      </c>
      <c r="N418" s="118"/>
    </row>
    <row r="419" spans="1:14" s="4" customFormat="1" ht="25.5" x14ac:dyDescent="0.25">
      <c r="A419" s="33" t="s">
        <v>48</v>
      </c>
      <c r="B419" s="34"/>
      <c r="C419" s="34"/>
      <c r="D419" s="34"/>
      <c r="E419" s="77"/>
      <c r="F419" s="34">
        <f t="shared" si="92"/>
        <v>0</v>
      </c>
      <c r="G419" s="34"/>
      <c r="H419" s="147"/>
      <c r="I419" s="17">
        <f t="shared" si="100"/>
        <v>0</v>
      </c>
      <c r="J419" s="16"/>
      <c r="K419" s="16"/>
      <c r="L419" s="77">
        <f t="shared" si="101"/>
        <v>0</v>
      </c>
      <c r="M419" s="77">
        <f t="shared" si="93"/>
        <v>0</v>
      </c>
      <c r="N419" s="118"/>
    </row>
    <row r="420" spans="1:14" s="4" customFormat="1" ht="161.25" customHeight="1" x14ac:dyDescent="0.25">
      <c r="A420" s="30" t="s">
        <v>153</v>
      </c>
      <c r="B420" s="16">
        <v>137038.22</v>
      </c>
      <c r="C420" s="16">
        <v>0</v>
      </c>
      <c r="D420" s="16">
        <v>0</v>
      </c>
      <c r="E420" s="16"/>
      <c r="F420" s="16">
        <f t="shared" si="92"/>
        <v>0</v>
      </c>
      <c r="G420" s="16"/>
      <c r="H420" s="16"/>
      <c r="I420" s="16">
        <f t="shared" si="100"/>
        <v>0</v>
      </c>
      <c r="J420" s="16"/>
      <c r="K420" s="16"/>
      <c r="L420" s="16">
        <f t="shared" si="101"/>
        <v>0</v>
      </c>
      <c r="M420" s="16">
        <f t="shared" si="93"/>
        <v>0</v>
      </c>
      <c r="N420" s="173"/>
    </row>
    <row r="421" spans="1:14" s="4" customFormat="1" ht="15" x14ac:dyDescent="0.25">
      <c r="A421" s="33" t="s">
        <v>50</v>
      </c>
      <c r="B421" s="16"/>
      <c r="C421" s="16"/>
      <c r="D421" s="16"/>
      <c r="E421" s="16"/>
      <c r="F421" s="16">
        <f t="shared" si="92"/>
        <v>0</v>
      </c>
      <c r="G421" s="16"/>
      <c r="H421" s="17"/>
      <c r="I421" s="17">
        <f t="shared" si="100"/>
        <v>0</v>
      </c>
      <c r="J421" s="16"/>
      <c r="K421" s="16"/>
      <c r="L421" s="16">
        <f t="shared" si="101"/>
        <v>0</v>
      </c>
      <c r="M421" s="16">
        <f t="shared" si="93"/>
        <v>0</v>
      </c>
      <c r="N421" s="118"/>
    </row>
    <row r="422" spans="1:14" s="4" customFormat="1" ht="15" x14ac:dyDescent="0.25">
      <c r="A422" s="30"/>
      <c r="B422" s="16"/>
      <c r="C422" s="16"/>
      <c r="D422" s="16"/>
      <c r="E422" s="16"/>
      <c r="F422" s="16">
        <f t="shared" si="92"/>
        <v>0</v>
      </c>
      <c r="G422" s="16"/>
      <c r="H422" s="17"/>
      <c r="I422" s="17">
        <f t="shared" si="100"/>
        <v>0</v>
      </c>
      <c r="J422" s="16"/>
      <c r="K422" s="16"/>
      <c r="L422" s="16">
        <f t="shared" si="101"/>
        <v>0</v>
      </c>
      <c r="M422" s="16">
        <f t="shared" si="93"/>
        <v>0</v>
      </c>
      <c r="N422" s="118"/>
    </row>
    <row r="423" spans="1:14" s="4" customFormat="1" ht="25.5" x14ac:dyDescent="0.25">
      <c r="A423" s="30" t="s">
        <v>154</v>
      </c>
      <c r="B423" s="16"/>
      <c r="C423" s="16"/>
      <c r="D423" s="16"/>
      <c r="E423" s="16"/>
      <c r="F423" s="16">
        <f t="shared" si="92"/>
        <v>0</v>
      </c>
      <c r="G423" s="16"/>
      <c r="H423" s="17"/>
      <c r="I423" s="17">
        <f t="shared" si="100"/>
        <v>0</v>
      </c>
      <c r="J423" s="16"/>
      <c r="K423" s="16"/>
      <c r="L423" s="16">
        <f t="shared" si="101"/>
        <v>0</v>
      </c>
      <c r="M423" s="16">
        <f t="shared" si="93"/>
        <v>0</v>
      </c>
      <c r="N423" s="118"/>
    </row>
    <row r="424" spans="1:14" s="4" customFormat="1" ht="25.5" x14ac:dyDescent="0.25">
      <c r="A424" s="89" t="s">
        <v>155</v>
      </c>
      <c r="B424" s="68">
        <v>67234</v>
      </c>
      <c r="C424" s="68">
        <f>67900+988</f>
        <v>68888</v>
      </c>
      <c r="D424" s="68">
        <f>67900+988</f>
        <v>68888</v>
      </c>
      <c r="E424" s="68">
        <v>4059</v>
      </c>
      <c r="F424" s="68">
        <f t="shared" si="92"/>
        <v>0</v>
      </c>
      <c r="G424" s="68"/>
      <c r="H424" s="68"/>
      <c r="I424" s="68">
        <f t="shared" si="100"/>
        <v>0</v>
      </c>
      <c r="J424" s="68"/>
      <c r="K424" s="68"/>
      <c r="L424" s="68">
        <f t="shared" si="101"/>
        <v>0</v>
      </c>
      <c r="M424" s="68">
        <f t="shared" si="93"/>
        <v>68888</v>
      </c>
      <c r="N424" s="126"/>
    </row>
    <row r="425" spans="1:14" s="4" customFormat="1" ht="15" x14ac:dyDescent="0.25">
      <c r="A425" s="28"/>
      <c r="B425" s="68"/>
      <c r="C425" s="68"/>
      <c r="D425" s="68"/>
      <c r="E425" s="68"/>
      <c r="F425" s="68"/>
      <c r="G425" s="68"/>
      <c r="H425" s="68"/>
      <c r="I425" s="68"/>
      <c r="J425" s="68"/>
      <c r="K425" s="68"/>
      <c r="L425" s="68"/>
      <c r="M425" s="68"/>
      <c r="N425" s="126"/>
    </row>
    <row r="426" spans="1:14" s="4" customFormat="1" ht="15" x14ac:dyDescent="0.25">
      <c r="A426" s="89" t="s">
        <v>156</v>
      </c>
      <c r="B426" s="68">
        <v>39824</v>
      </c>
      <c r="C426" s="68">
        <f>27348+3920+1000+10800</f>
        <v>43068</v>
      </c>
      <c r="D426" s="68">
        <f>27348+3920+1000+10800</f>
        <v>43068</v>
      </c>
      <c r="E426" s="68">
        <v>18760</v>
      </c>
      <c r="F426" s="68">
        <f t="shared" si="92"/>
        <v>0</v>
      </c>
      <c r="G426" s="68"/>
      <c r="H426" s="68"/>
      <c r="I426" s="68">
        <f t="shared" si="100"/>
        <v>0</v>
      </c>
      <c r="J426" s="68"/>
      <c r="K426" s="68"/>
      <c r="L426" s="68">
        <f t="shared" si="101"/>
        <v>0</v>
      </c>
      <c r="M426" s="68">
        <f t="shared" si="93"/>
        <v>43068</v>
      </c>
      <c r="N426" s="126"/>
    </row>
    <row r="427" spans="1:14" s="4" customFormat="1" ht="15" x14ac:dyDescent="0.25">
      <c r="A427" s="28"/>
      <c r="B427" s="68"/>
      <c r="C427" s="68"/>
      <c r="D427" s="68"/>
      <c r="E427" s="68"/>
      <c r="F427" s="68"/>
      <c r="G427" s="68"/>
      <c r="H427" s="68"/>
      <c r="I427" s="68"/>
      <c r="J427" s="68"/>
      <c r="K427" s="68"/>
      <c r="L427" s="68"/>
      <c r="M427" s="68"/>
      <c r="N427" s="126"/>
    </row>
    <row r="428" spans="1:14" s="4" customFormat="1" ht="60.75" customHeight="1" x14ac:dyDescent="0.25">
      <c r="A428" s="30" t="s">
        <v>157</v>
      </c>
      <c r="B428" s="16">
        <v>182500</v>
      </c>
      <c r="C428" s="16">
        <v>80000</v>
      </c>
      <c r="D428" s="16">
        <v>130000</v>
      </c>
      <c r="E428" s="16">
        <v>130000</v>
      </c>
      <c r="F428" s="16">
        <f t="shared" si="92"/>
        <v>0</v>
      </c>
      <c r="G428" s="16"/>
      <c r="H428" s="17"/>
      <c r="I428" s="17">
        <f t="shared" si="100"/>
        <v>0</v>
      </c>
      <c r="J428" s="17"/>
      <c r="K428" s="16"/>
      <c r="L428" s="16">
        <f t="shared" si="101"/>
        <v>0</v>
      </c>
      <c r="M428" s="16">
        <f t="shared" si="93"/>
        <v>130000</v>
      </c>
      <c r="N428" s="169"/>
    </row>
    <row r="429" spans="1:14" s="4" customFormat="1" ht="15" x14ac:dyDescent="0.25">
      <c r="A429" s="28" t="s">
        <v>158</v>
      </c>
      <c r="B429" s="45">
        <f>B430+B431+B432+B433</f>
        <v>161221</v>
      </c>
      <c r="C429" s="45">
        <f>C430+C431+C432+C433</f>
        <v>176248</v>
      </c>
      <c r="D429" s="45">
        <f>D430+D431+D432+D433</f>
        <v>176248</v>
      </c>
      <c r="E429" s="45">
        <f t="shared" ref="E429" si="102">E430+E431+E432+E433</f>
        <v>83550</v>
      </c>
      <c r="F429" s="45">
        <f t="shared" si="92"/>
        <v>0</v>
      </c>
      <c r="G429" s="45"/>
      <c r="H429" s="45"/>
      <c r="I429" s="45">
        <f t="shared" si="100"/>
        <v>0</v>
      </c>
      <c r="J429" s="45"/>
      <c r="K429" s="45"/>
      <c r="L429" s="45">
        <f t="shared" si="101"/>
        <v>0</v>
      </c>
      <c r="M429" s="45">
        <f t="shared" si="93"/>
        <v>176248</v>
      </c>
      <c r="N429" s="185"/>
    </row>
    <row r="430" spans="1:14" s="4" customFormat="1" ht="15" x14ac:dyDescent="0.25">
      <c r="A430" s="30" t="s">
        <v>64</v>
      </c>
      <c r="B430" s="16">
        <v>160661</v>
      </c>
      <c r="C430" s="16">
        <v>175248</v>
      </c>
      <c r="D430" s="16">
        <v>175248</v>
      </c>
      <c r="E430" s="16">
        <v>83270</v>
      </c>
      <c r="F430" s="16">
        <f t="shared" si="92"/>
        <v>0</v>
      </c>
      <c r="G430" s="20"/>
      <c r="H430" s="17"/>
      <c r="I430" s="17">
        <f t="shared" si="100"/>
        <v>0</v>
      </c>
      <c r="J430" s="16"/>
      <c r="K430" s="16"/>
      <c r="L430" s="16">
        <f t="shared" si="101"/>
        <v>0</v>
      </c>
      <c r="M430" s="16">
        <f t="shared" si="93"/>
        <v>175248</v>
      </c>
      <c r="N430" s="169"/>
    </row>
    <row r="431" spans="1:14" s="4" customFormat="1" ht="15" x14ac:dyDescent="0.25">
      <c r="A431" s="30" t="s">
        <v>83</v>
      </c>
      <c r="B431" s="16">
        <v>0</v>
      </c>
      <c r="C431" s="16">
        <v>0</v>
      </c>
      <c r="D431" s="16">
        <v>0</v>
      </c>
      <c r="E431" s="16">
        <v>0</v>
      </c>
      <c r="F431" s="16">
        <f t="shared" si="92"/>
        <v>0</v>
      </c>
      <c r="G431" s="20"/>
      <c r="H431" s="17"/>
      <c r="I431" s="17">
        <f t="shared" si="100"/>
        <v>0</v>
      </c>
      <c r="J431" s="16"/>
      <c r="K431" s="20"/>
      <c r="L431" s="20">
        <f t="shared" si="101"/>
        <v>0</v>
      </c>
      <c r="M431" s="20">
        <f t="shared" si="93"/>
        <v>0</v>
      </c>
      <c r="N431" s="118"/>
    </row>
    <row r="432" spans="1:14" s="4" customFormat="1" ht="15" x14ac:dyDescent="0.25">
      <c r="A432" s="30" t="s">
        <v>159</v>
      </c>
      <c r="B432" s="16">
        <v>0</v>
      </c>
      <c r="C432" s="16">
        <v>0</v>
      </c>
      <c r="D432" s="16">
        <v>0</v>
      </c>
      <c r="E432" s="16">
        <v>0</v>
      </c>
      <c r="F432" s="16">
        <f t="shared" si="92"/>
        <v>0</v>
      </c>
      <c r="G432" s="20"/>
      <c r="H432" s="17"/>
      <c r="I432" s="17">
        <f t="shared" si="100"/>
        <v>0</v>
      </c>
      <c r="J432" s="16"/>
      <c r="K432" s="20"/>
      <c r="L432" s="20">
        <f t="shared" si="101"/>
        <v>0</v>
      </c>
      <c r="M432" s="20">
        <f t="shared" si="93"/>
        <v>0</v>
      </c>
      <c r="N432" s="118"/>
    </row>
    <row r="433" spans="1:14" s="4" customFormat="1" ht="15" x14ac:dyDescent="0.25">
      <c r="A433" s="30" t="s">
        <v>219</v>
      </c>
      <c r="B433" s="16">
        <v>560</v>
      </c>
      <c r="C433" s="16">
        <v>1000</v>
      </c>
      <c r="D433" s="16">
        <v>1000</v>
      </c>
      <c r="E433" s="16">
        <v>280</v>
      </c>
      <c r="F433" s="16">
        <f t="shared" si="92"/>
        <v>0</v>
      </c>
      <c r="G433" s="20"/>
      <c r="H433" s="17"/>
      <c r="I433" s="17">
        <f t="shared" si="100"/>
        <v>0</v>
      </c>
      <c r="J433" s="16"/>
      <c r="K433" s="16"/>
      <c r="L433" s="16">
        <f t="shared" si="101"/>
        <v>0</v>
      </c>
      <c r="M433" s="16">
        <f t="shared" si="93"/>
        <v>1000</v>
      </c>
      <c r="N433" s="118"/>
    </row>
    <row r="434" spans="1:14" s="4" customFormat="1" ht="15" x14ac:dyDescent="0.25">
      <c r="A434" s="30"/>
      <c r="B434" s="16"/>
      <c r="C434" s="16"/>
      <c r="D434" s="16"/>
      <c r="E434" s="16"/>
      <c r="F434" s="16">
        <f t="shared" si="92"/>
        <v>0</v>
      </c>
      <c r="G434" s="20"/>
      <c r="H434" s="17"/>
      <c r="I434" s="17">
        <f t="shared" si="100"/>
        <v>0</v>
      </c>
      <c r="J434" s="16"/>
      <c r="K434" s="16"/>
      <c r="L434" s="16">
        <f t="shared" si="101"/>
        <v>0</v>
      </c>
      <c r="M434" s="16">
        <f t="shared" si="93"/>
        <v>0</v>
      </c>
      <c r="N434" s="118"/>
    </row>
    <row r="435" spans="1:14" s="4" customFormat="1" ht="15" x14ac:dyDescent="0.25">
      <c r="A435" s="30"/>
      <c r="B435" s="16"/>
      <c r="C435" s="16"/>
      <c r="D435" s="16"/>
      <c r="E435" s="16"/>
      <c r="F435" s="16">
        <f t="shared" si="92"/>
        <v>0</v>
      </c>
      <c r="G435" s="16"/>
      <c r="H435" s="17"/>
      <c r="I435" s="17">
        <f t="shared" si="100"/>
        <v>0</v>
      </c>
      <c r="J435" s="16"/>
      <c r="K435" s="16"/>
      <c r="L435" s="16">
        <f t="shared" si="101"/>
        <v>0</v>
      </c>
      <c r="M435" s="16">
        <f t="shared" si="93"/>
        <v>0</v>
      </c>
      <c r="N435" s="118"/>
    </row>
    <row r="436" spans="1:14" s="4" customFormat="1" ht="15" x14ac:dyDescent="0.25">
      <c r="A436" s="30"/>
      <c r="B436" s="16"/>
      <c r="C436" s="16"/>
      <c r="D436" s="16"/>
      <c r="E436" s="16"/>
      <c r="F436" s="16">
        <f t="shared" si="92"/>
        <v>0</v>
      </c>
      <c r="G436" s="16"/>
      <c r="H436" s="17"/>
      <c r="I436" s="17">
        <f t="shared" si="100"/>
        <v>0</v>
      </c>
      <c r="J436" s="16"/>
      <c r="K436" s="16"/>
      <c r="L436" s="16">
        <f t="shared" si="101"/>
        <v>0</v>
      </c>
      <c r="M436" s="16">
        <f t="shared" si="93"/>
        <v>0</v>
      </c>
      <c r="N436" s="118"/>
    </row>
    <row r="437" spans="1:14" s="4" customFormat="1" ht="15" x14ac:dyDescent="0.25">
      <c r="A437" s="30"/>
      <c r="B437" s="16"/>
      <c r="C437" s="16"/>
      <c r="D437" s="16"/>
      <c r="E437" s="16"/>
      <c r="F437" s="16">
        <f t="shared" si="92"/>
        <v>0</v>
      </c>
      <c r="G437" s="16"/>
      <c r="H437" s="17"/>
      <c r="I437" s="17">
        <f t="shared" si="100"/>
        <v>0</v>
      </c>
      <c r="J437" s="16"/>
      <c r="K437" s="16"/>
      <c r="L437" s="16">
        <f t="shared" si="101"/>
        <v>0</v>
      </c>
      <c r="M437" s="16">
        <f t="shared" si="93"/>
        <v>0</v>
      </c>
      <c r="N437" s="118"/>
    </row>
    <row r="438" spans="1:14" s="4" customFormat="1" ht="15" x14ac:dyDescent="0.25">
      <c r="A438" s="30"/>
      <c r="B438" s="16"/>
      <c r="C438" s="16"/>
      <c r="D438" s="16"/>
      <c r="E438" s="16"/>
      <c r="F438" s="16">
        <f t="shared" si="92"/>
        <v>0</v>
      </c>
      <c r="G438" s="16"/>
      <c r="H438" s="17"/>
      <c r="I438" s="17">
        <f t="shared" si="100"/>
        <v>0</v>
      </c>
      <c r="J438" s="16"/>
      <c r="K438" s="16"/>
      <c r="L438" s="16">
        <f t="shared" si="101"/>
        <v>0</v>
      </c>
      <c r="M438" s="16">
        <f t="shared" si="93"/>
        <v>0</v>
      </c>
      <c r="N438" s="118"/>
    </row>
    <row r="439" spans="1:14" s="4" customFormat="1" ht="25.5" x14ac:dyDescent="0.25">
      <c r="A439" s="30" t="s">
        <v>160</v>
      </c>
      <c r="B439" s="16"/>
      <c r="C439" s="16"/>
      <c r="D439" s="16"/>
      <c r="E439" s="16"/>
      <c r="F439" s="16">
        <f t="shared" si="92"/>
        <v>0</v>
      </c>
      <c r="G439" s="16"/>
      <c r="H439" s="17"/>
      <c r="I439" s="17">
        <f t="shared" si="100"/>
        <v>0</v>
      </c>
      <c r="J439" s="16"/>
      <c r="K439" s="16"/>
      <c r="L439" s="16">
        <f t="shared" si="101"/>
        <v>0</v>
      </c>
      <c r="M439" s="16">
        <f t="shared" si="93"/>
        <v>0</v>
      </c>
      <c r="N439" s="118"/>
    </row>
    <row r="440" spans="1:14" s="4" customFormat="1" ht="15" x14ac:dyDescent="0.25">
      <c r="A440" s="30" t="s">
        <v>161</v>
      </c>
      <c r="B440" s="16"/>
      <c r="C440" s="16">
        <v>50000</v>
      </c>
      <c r="D440" s="16">
        <v>50000</v>
      </c>
      <c r="E440" s="16">
        <v>0</v>
      </c>
      <c r="F440" s="16">
        <f t="shared" si="92"/>
        <v>0</v>
      </c>
      <c r="G440" s="16"/>
      <c r="H440" s="17"/>
      <c r="I440" s="17">
        <f t="shared" si="100"/>
        <v>0</v>
      </c>
      <c r="J440" s="16"/>
      <c r="K440" s="16"/>
      <c r="L440" s="16">
        <f t="shared" si="101"/>
        <v>0</v>
      </c>
      <c r="M440" s="16">
        <f t="shared" si="93"/>
        <v>50000</v>
      </c>
      <c r="N440" s="121"/>
    </row>
    <row r="441" spans="1:14" s="4" customFormat="1" ht="15" x14ac:dyDescent="0.25">
      <c r="A441" s="90" t="s">
        <v>162</v>
      </c>
      <c r="B441" s="16"/>
      <c r="C441" s="16"/>
      <c r="D441" s="16"/>
      <c r="E441" s="16"/>
      <c r="F441" s="16">
        <f t="shared" si="92"/>
        <v>0</v>
      </c>
      <c r="G441" s="16"/>
      <c r="H441" s="17"/>
      <c r="I441" s="17">
        <f t="shared" si="100"/>
        <v>0</v>
      </c>
      <c r="J441" s="16"/>
      <c r="K441" s="16"/>
      <c r="L441" s="16">
        <f t="shared" si="101"/>
        <v>0</v>
      </c>
      <c r="M441" s="16">
        <f t="shared" si="93"/>
        <v>0</v>
      </c>
      <c r="N441" s="118"/>
    </row>
    <row r="442" spans="1:14" s="4" customFormat="1" ht="15" x14ac:dyDescent="0.25">
      <c r="A442" s="30" t="s">
        <v>208</v>
      </c>
      <c r="B442" s="16">
        <v>0</v>
      </c>
      <c r="C442" s="16"/>
      <c r="D442" s="16"/>
      <c r="E442" s="16">
        <v>150000</v>
      </c>
      <c r="F442" s="16">
        <f t="shared" si="92"/>
        <v>150000</v>
      </c>
      <c r="G442" s="16"/>
      <c r="H442" s="17">
        <v>150000</v>
      </c>
      <c r="I442" s="17">
        <f t="shared" si="100"/>
        <v>0</v>
      </c>
      <c r="J442" s="16"/>
      <c r="K442" s="16"/>
      <c r="L442" s="16">
        <f t="shared" si="101"/>
        <v>150000</v>
      </c>
      <c r="M442" s="16">
        <f t="shared" si="93"/>
        <v>150000</v>
      </c>
      <c r="N442" s="118"/>
    </row>
    <row r="443" spans="1:14" s="4" customFormat="1" ht="15" x14ac:dyDescent="0.25">
      <c r="A443" s="6" t="s">
        <v>163</v>
      </c>
      <c r="B443" s="7">
        <f>B49</f>
        <v>216220470.10999998</v>
      </c>
      <c r="C443" s="7">
        <f>C49</f>
        <v>225000622.38999999</v>
      </c>
      <c r="D443" s="7">
        <f>D49</f>
        <v>349656418.04999995</v>
      </c>
      <c r="E443" s="7">
        <f>E49</f>
        <v>194140469.28999999</v>
      </c>
      <c r="F443" s="7">
        <f t="shared" si="92"/>
        <v>2890103.9000000004</v>
      </c>
      <c r="G443" s="7">
        <f>G49</f>
        <v>1532963.85</v>
      </c>
      <c r="H443" s="7">
        <f>H49</f>
        <v>1357140.05</v>
      </c>
      <c r="I443" s="7">
        <f t="shared" si="100"/>
        <v>-11344531.399999999</v>
      </c>
      <c r="J443" s="7">
        <f>J49</f>
        <v>-9987391.3499999996</v>
      </c>
      <c r="K443" s="7">
        <f>K49</f>
        <v>-1357140.0499999998</v>
      </c>
      <c r="L443" s="7">
        <f t="shared" si="101"/>
        <v>-8454427.4999999981</v>
      </c>
      <c r="M443" s="7">
        <f t="shared" si="93"/>
        <v>341201990.54999995</v>
      </c>
      <c r="N443" s="116"/>
    </row>
    <row r="444" spans="1:14" s="4" customFormat="1" ht="15" x14ac:dyDescent="0.25">
      <c r="A444" s="91" t="s">
        <v>164</v>
      </c>
      <c r="B444" s="92">
        <f>B8-B443</f>
        <v>-393095.41999998689</v>
      </c>
      <c r="C444" s="92">
        <f>C8-C443</f>
        <v>0</v>
      </c>
      <c r="D444" s="92">
        <f>D8-D443</f>
        <v>-12186085.149999976</v>
      </c>
      <c r="E444" s="92">
        <f>E8-E443</f>
        <v>-11350164.209999979</v>
      </c>
      <c r="F444" s="92">
        <f t="shared" si="92"/>
        <v>-1793765.05</v>
      </c>
      <c r="G444" s="92">
        <f>G8-G443</f>
        <v>-436625</v>
      </c>
      <c r="H444" s="92">
        <f>H8-H443</f>
        <v>-1357140.05</v>
      </c>
      <c r="I444" s="92">
        <f t="shared" si="100"/>
        <v>1793765.0499999998</v>
      </c>
      <c r="J444" s="92">
        <f>J8-J443</f>
        <v>436625</v>
      </c>
      <c r="K444" s="92">
        <f>K8-K443</f>
        <v>1357140.0499999998</v>
      </c>
      <c r="L444" s="92">
        <f t="shared" si="101"/>
        <v>0</v>
      </c>
      <c r="M444" s="92">
        <f t="shared" si="93"/>
        <v>-12186085.149999976</v>
      </c>
      <c r="N444" s="132"/>
    </row>
    <row r="445" spans="1:14" s="4" customFormat="1" ht="34.5" customHeight="1" x14ac:dyDescent="0.25">
      <c r="A445" s="93" t="s">
        <v>165</v>
      </c>
      <c r="B445" s="159"/>
      <c r="C445" s="159"/>
      <c r="D445" s="159"/>
      <c r="E445" s="159"/>
      <c r="F445" s="159"/>
      <c r="G445" s="159"/>
      <c r="H445" s="159"/>
      <c r="I445" s="159"/>
      <c r="J445" s="159"/>
      <c r="K445" s="159"/>
      <c r="L445" s="159"/>
      <c r="M445" s="159"/>
      <c r="N445" s="159"/>
    </row>
    <row r="446" spans="1:14" s="4" customFormat="1" ht="15" x14ac:dyDescent="0.25">
      <c r="A446" s="8" t="s">
        <v>166</v>
      </c>
      <c r="B446" s="94">
        <f>B454+B453+B450+B447</f>
        <v>393095.42</v>
      </c>
      <c r="C446" s="94">
        <f t="shared" ref="C446:K446" si="103">C454+C453+C450+C447</f>
        <v>0</v>
      </c>
      <c r="D446" s="94">
        <f t="shared" si="103"/>
        <v>12186085.15</v>
      </c>
      <c r="E446" s="94">
        <f t="shared" si="103"/>
        <v>11350164.210000001</v>
      </c>
      <c r="F446" s="94">
        <f t="shared" si="92"/>
        <v>0</v>
      </c>
      <c r="G446" s="94">
        <f t="shared" si="103"/>
        <v>0</v>
      </c>
      <c r="H446" s="94">
        <f t="shared" si="103"/>
        <v>0</v>
      </c>
      <c r="I446" s="94">
        <f t="shared" si="100"/>
        <v>0</v>
      </c>
      <c r="J446" s="94">
        <f t="shared" si="103"/>
        <v>0</v>
      </c>
      <c r="K446" s="94">
        <f t="shared" si="103"/>
        <v>0</v>
      </c>
      <c r="L446" s="94">
        <f t="shared" si="101"/>
        <v>0</v>
      </c>
      <c r="M446" s="94">
        <f t="shared" si="93"/>
        <v>12186085.15</v>
      </c>
      <c r="N446" s="133"/>
    </row>
    <row r="447" spans="1:14" s="4" customFormat="1" ht="25.5" x14ac:dyDescent="0.25">
      <c r="A447" s="8" t="s">
        <v>167</v>
      </c>
      <c r="B447" s="59">
        <f>(B448-B449)</f>
        <v>0</v>
      </c>
      <c r="C447" s="59">
        <f t="shared" ref="C447:K447" si="104">(C448-C449)</f>
        <v>0</v>
      </c>
      <c r="D447" s="59">
        <f t="shared" si="104"/>
        <v>0</v>
      </c>
      <c r="E447" s="59">
        <f t="shared" si="104"/>
        <v>0</v>
      </c>
      <c r="F447" s="59">
        <f t="shared" si="92"/>
        <v>0</v>
      </c>
      <c r="G447" s="59">
        <f t="shared" si="104"/>
        <v>0</v>
      </c>
      <c r="H447" s="59">
        <f t="shared" si="104"/>
        <v>0</v>
      </c>
      <c r="I447" s="59">
        <f t="shared" si="100"/>
        <v>0</v>
      </c>
      <c r="J447" s="59">
        <f t="shared" si="104"/>
        <v>0</v>
      </c>
      <c r="K447" s="59">
        <f t="shared" si="104"/>
        <v>0</v>
      </c>
      <c r="L447" s="59">
        <f t="shared" si="101"/>
        <v>0</v>
      </c>
      <c r="M447" s="59">
        <f t="shared" si="93"/>
        <v>0</v>
      </c>
      <c r="N447" s="134"/>
    </row>
    <row r="448" spans="1:14" s="4" customFormat="1" ht="15" x14ac:dyDescent="0.25">
      <c r="A448" s="95" t="s">
        <v>168</v>
      </c>
      <c r="B448" s="34"/>
      <c r="C448" s="34"/>
      <c r="D448" s="34"/>
      <c r="E448" s="34"/>
      <c r="F448" s="34">
        <f t="shared" si="92"/>
        <v>0</v>
      </c>
      <c r="G448" s="34"/>
      <c r="H448" s="147"/>
      <c r="I448" s="147">
        <f t="shared" si="100"/>
        <v>0</v>
      </c>
      <c r="J448" s="34"/>
      <c r="K448" s="34"/>
      <c r="L448" s="34">
        <f t="shared" si="101"/>
        <v>0</v>
      </c>
      <c r="M448" s="34">
        <f t="shared" si="93"/>
        <v>0</v>
      </c>
      <c r="N448" s="120"/>
    </row>
    <row r="449" spans="1:14" s="4" customFormat="1" ht="15" x14ac:dyDescent="0.25">
      <c r="A449" s="95" t="s">
        <v>169</v>
      </c>
      <c r="B449" s="34"/>
      <c r="C449" s="34"/>
      <c r="D449" s="34"/>
      <c r="E449" s="34"/>
      <c r="F449" s="34">
        <f t="shared" si="92"/>
        <v>0</v>
      </c>
      <c r="G449" s="34"/>
      <c r="H449" s="147"/>
      <c r="I449" s="147">
        <f t="shared" si="100"/>
        <v>0</v>
      </c>
      <c r="J449" s="34"/>
      <c r="K449" s="34"/>
      <c r="L449" s="34">
        <f t="shared" si="101"/>
        <v>0</v>
      </c>
      <c r="M449" s="34">
        <f t="shared" si="93"/>
        <v>0</v>
      </c>
      <c r="N449" s="120"/>
    </row>
    <row r="450" spans="1:14" s="4" customFormat="1" ht="25.5" x14ac:dyDescent="0.25">
      <c r="A450" s="8" t="s">
        <v>170</v>
      </c>
      <c r="B450" s="59">
        <f t="shared" ref="B450:K450" si="105">(B451-B452)</f>
        <v>0</v>
      </c>
      <c r="C450" s="59">
        <f t="shared" si="105"/>
        <v>0</v>
      </c>
      <c r="D450" s="59">
        <f t="shared" si="105"/>
        <v>0</v>
      </c>
      <c r="E450" s="59">
        <f t="shared" si="105"/>
        <v>0</v>
      </c>
      <c r="F450" s="59">
        <f t="shared" si="92"/>
        <v>0</v>
      </c>
      <c r="G450" s="59">
        <f t="shared" si="105"/>
        <v>0</v>
      </c>
      <c r="H450" s="59">
        <f t="shared" si="105"/>
        <v>0</v>
      </c>
      <c r="I450" s="59">
        <f t="shared" si="100"/>
        <v>0</v>
      </c>
      <c r="J450" s="59">
        <f t="shared" si="105"/>
        <v>0</v>
      </c>
      <c r="K450" s="59">
        <f t="shared" si="105"/>
        <v>0</v>
      </c>
      <c r="L450" s="59">
        <f t="shared" si="101"/>
        <v>0</v>
      </c>
      <c r="M450" s="59">
        <f t="shared" si="93"/>
        <v>0</v>
      </c>
      <c r="N450" s="134"/>
    </row>
    <row r="451" spans="1:14" s="4" customFormat="1" ht="15" x14ac:dyDescent="0.25">
      <c r="A451" s="95" t="s">
        <v>171</v>
      </c>
      <c r="B451" s="34"/>
      <c r="C451" s="34"/>
      <c r="D451" s="34"/>
      <c r="E451" s="34"/>
      <c r="F451" s="34">
        <f t="shared" si="92"/>
        <v>0</v>
      </c>
      <c r="G451" s="34"/>
      <c r="H451" s="147"/>
      <c r="I451" s="147">
        <f t="shared" si="100"/>
        <v>0</v>
      </c>
      <c r="J451" s="34"/>
      <c r="K451" s="34"/>
      <c r="L451" s="34">
        <f t="shared" si="101"/>
        <v>0</v>
      </c>
      <c r="M451" s="34">
        <f t="shared" si="93"/>
        <v>0</v>
      </c>
      <c r="N451" s="120"/>
    </row>
    <row r="452" spans="1:14" s="4" customFormat="1" ht="15" x14ac:dyDescent="0.25">
      <c r="A452" s="95" t="s">
        <v>172</v>
      </c>
      <c r="B452" s="34"/>
      <c r="C452" s="34"/>
      <c r="D452" s="34"/>
      <c r="E452" s="34"/>
      <c r="F452" s="34">
        <f t="shared" si="92"/>
        <v>0</v>
      </c>
      <c r="G452" s="34"/>
      <c r="H452" s="147"/>
      <c r="I452" s="147">
        <f t="shared" si="100"/>
        <v>0</v>
      </c>
      <c r="J452" s="34"/>
      <c r="K452" s="34"/>
      <c r="L452" s="34">
        <f t="shared" si="101"/>
        <v>0</v>
      </c>
      <c r="M452" s="34">
        <f t="shared" si="93"/>
        <v>0</v>
      </c>
      <c r="N452" s="120"/>
    </row>
    <row r="453" spans="1:14" s="4" customFormat="1" ht="15" x14ac:dyDescent="0.25">
      <c r="A453" s="8" t="s">
        <v>173</v>
      </c>
      <c r="B453" s="59">
        <v>0</v>
      </c>
      <c r="C453" s="59">
        <v>0</v>
      </c>
      <c r="D453" s="59">
        <v>0</v>
      </c>
      <c r="E453" s="59">
        <v>0</v>
      </c>
      <c r="F453" s="59">
        <f t="shared" si="92"/>
        <v>0</v>
      </c>
      <c r="G453" s="59">
        <v>0</v>
      </c>
      <c r="H453" s="59">
        <v>0</v>
      </c>
      <c r="I453" s="59">
        <f t="shared" si="100"/>
        <v>0</v>
      </c>
      <c r="J453" s="59">
        <v>0</v>
      </c>
      <c r="K453" s="59">
        <v>0</v>
      </c>
      <c r="L453" s="59">
        <f t="shared" si="101"/>
        <v>0</v>
      </c>
      <c r="M453" s="59">
        <f t="shared" si="93"/>
        <v>0</v>
      </c>
      <c r="N453" s="134"/>
    </row>
    <row r="454" spans="1:14" s="4" customFormat="1" ht="24" customHeight="1" x14ac:dyDescent="0.25">
      <c r="A454" s="8" t="s">
        <v>174</v>
      </c>
      <c r="B454" s="59">
        <v>393095.42</v>
      </c>
      <c r="C454" s="59">
        <v>0</v>
      </c>
      <c r="D454" s="59">
        <v>12186085.15</v>
      </c>
      <c r="E454" s="59">
        <v>11350164.210000001</v>
      </c>
      <c r="F454" s="59">
        <f>G454+H454</f>
        <v>0</v>
      </c>
      <c r="G454" s="59">
        <v>0</v>
      </c>
      <c r="H454" s="59"/>
      <c r="I454" s="59">
        <f t="shared" si="100"/>
        <v>0</v>
      </c>
      <c r="J454" s="59">
        <v>0</v>
      </c>
      <c r="K454" s="59"/>
      <c r="L454" s="59">
        <f t="shared" si="101"/>
        <v>0</v>
      </c>
      <c r="M454" s="59">
        <f t="shared" ref="M454:M477" si="106">D454+L454</f>
        <v>12186085.15</v>
      </c>
      <c r="N454" s="134"/>
    </row>
    <row r="455" spans="1:14" s="4" customFormat="1" x14ac:dyDescent="0.25">
      <c r="A455" s="96" t="s">
        <v>175</v>
      </c>
      <c r="B455" s="160"/>
      <c r="C455" s="160"/>
      <c r="D455" s="160"/>
      <c r="E455" s="160"/>
      <c r="F455" s="160"/>
      <c r="G455" s="160"/>
      <c r="H455" s="161"/>
      <c r="I455" s="161"/>
      <c r="J455" s="160"/>
      <c r="K455" s="160"/>
      <c r="L455" s="160"/>
      <c r="M455" s="160"/>
      <c r="N455" s="135"/>
    </row>
    <row r="456" spans="1:14" s="4" customFormat="1" ht="15" x14ac:dyDescent="0.25">
      <c r="A456" s="28" t="s">
        <v>123</v>
      </c>
      <c r="B456" s="29">
        <f>B50+B67+B294+B301+B308+B314+B365+B371+B377+B384+B391+B397</f>
        <v>96567967.840000004</v>
      </c>
      <c r="C456" s="29">
        <f>C50+C67+C294+C301+C308+C314+C365+C371+C377+C384+C391+C397</f>
        <v>106883928</v>
      </c>
      <c r="D456" s="29">
        <f>D50+D67+D294+D301+D308+D314+D365+D371+D377+D384+D391+D397</f>
        <v>106883928</v>
      </c>
      <c r="E456" s="29">
        <f>E50+E67+E294+E301+E308+E314+E365+E371+E377+E384+E391+E397</f>
        <v>64547681.719999999</v>
      </c>
      <c r="F456" s="29">
        <f t="shared" ref="F456:F475" si="107">G456+H456</f>
        <v>290937.79000000004</v>
      </c>
      <c r="G456" s="29">
        <f>G50+G67+G294+G301+G308+G314+G365+G371+G377+G384+G391+G397</f>
        <v>290937.79000000004</v>
      </c>
      <c r="H456" s="29">
        <f>H50+H67+H294+H301+H308+H314+H365+H371+H377+H384+H391+H397</f>
        <v>0</v>
      </c>
      <c r="I456" s="29">
        <f t="shared" si="100"/>
        <v>0</v>
      </c>
      <c r="J456" s="29">
        <f>J50+J67+J294+J301+J308+J314+J365+J371+J377+J384+J391+J397</f>
        <v>0</v>
      </c>
      <c r="K456" s="29">
        <f>K50+K67+K294+K301+K308+K314+K365+K371+K377+K384+K391+K397</f>
        <v>0</v>
      </c>
      <c r="L456" s="29">
        <f t="shared" si="101"/>
        <v>290937.79000000004</v>
      </c>
      <c r="M456" s="29">
        <f t="shared" si="106"/>
        <v>107174865.79000001</v>
      </c>
      <c r="N456" s="119"/>
    </row>
    <row r="457" spans="1:14" s="40" customFormat="1" ht="15" x14ac:dyDescent="0.25">
      <c r="A457" s="61" t="s">
        <v>124</v>
      </c>
      <c r="B457" s="61">
        <f>B61+B99+B295+B302+B309+B315+B366+B372+B378+B385+B392+B398</f>
        <v>27922465.209999997</v>
      </c>
      <c r="C457" s="61">
        <f>C61+C99+C295+C302+C309+C315+C366+C372+C378+C385+C392+C398</f>
        <v>32052406.350000001</v>
      </c>
      <c r="D457" s="61">
        <f>D61+D99+D295+D302+D309+D315+D366+D372+D378+D385+D392+D398</f>
        <v>32052406.350000001</v>
      </c>
      <c r="E457" s="61">
        <f>E61+E99+E295+E302+E309+E315+E366+E372+E378+E385+E392+E398</f>
        <v>18419863.09</v>
      </c>
      <c r="F457" s="61">
        <f t="shared" si="107"/>
        <v>87863.21</v>
      </c>
      <c r="G457" s="61">
        <f>G61+G99+G295+G302+G309+G315+G366+G372+G378+G385+G392+G398</f>
        <v>87863.21</v>
      </c>
      <c r="H457" s="61">
        <f>H61+H99+H295+H302+H309+H315+H366+H372+H378+H385+H392+H398</f>
        <v>0</v>
      </c>
      <c r="I457" s="61">
        <f t="shared" si="100"/>
        <v>0</v>
      </c>
      <c r="J457" s="61">
        <f>J61+J99+J295+J302+J309+J315+J366+J372+J378+J385+J392+J398</f>
        <v>0</v>
      </c>
      <c r="K457" s="61">
        <f>K61+K99+K295+K302+K309+K315+K366+K372+K378+K385+K392+K398</f>
        <v>0</v>
      </c>
      <c r="L457" s="61">
        <f t="shared" si="101"/>
        <v>87863.21</v>
      </c>
      <c r="M457" s="61">
        <f t="shared" si="106"/>
        <v>32140269.560000002</v>
      </c>
      <c r="N457" s="61"/>
    </row>
    <row r="458" spans="1:14" s="4" customFormat="1" ht="15" x14ac:dyDescent="0.25">
      <c r="A458" s="97" t="s">
        <v>78</v>
      </c>
      <c r="B458" s="47">
        <f>B124+B296+B303+B310+B316+B367+B373+B379+B386+B393+B399+B155</f>
        <v>9720682.879999999</v>
      </c>
      <c r="C458" s="47">
        <f>C124+C296+C303+C310+C316+C367+C373+C379+C386+C393+C399+C155</f>
        <v>13596924</v>
      </c>
      <c r="D458" s="47">
        <f>D124+D296+D303+D310+D316+D367+D373+D379+D386+D393+D399+D155</f>
        <v>13596924</v>
      </c>
      <c r="E458" s="47">
        <f>E124+E296+E303+E310+E316+E367+E373+E379+E386+E393+E399</f>
        <v>6588065.5800000001</v>
      </c>
      <c r="F458" s="47">
        <f t="shared" si="107"/>
        <v>0</v>
      </c>
      <c r="G458" s="47">
        <f>G124+G296+G303+G310+G316+G367+G373+G379+G386+G393+G399</f>
        <v>0</v>
      </c>
      <c r="H458" s="47">
        <f>H124+H296+H303+H310+H316+H367+H373+H379+H386+H393+H399+H155</f>
        <v>0</v>
      </c>
      <c r="I458" s="47">
        <f t="shared" si="100"/>
        <v>0</v>
      </c>
      <c r="J458" s="47">
        <f>J124+J296+J303+J310+J316+J367+J373+J379+J386+J393+J399</f>
        <v>0</v>
      </c>
      <c r="K458" s="47">
        <f>K124+K296+K303+K310+K316+K367+K373+K379+K386+K393+K399</f>
        <v>0</v>
      </c>
      <c r="L458" s="47">
        <f t="shared" si="101"/>
        <v>0</v>
      </c>
      <c r="M458" s="47">
        <f t="shared" si="106"/>
        <v>13596924</v>
      </c>
      <c r="N458" s="123"/>
    </row>
    <row r="459" spans="1:14" s="4" customFormat="1" ht="15" x14ac:dyDescent="0.25">
      <c r="A459" s="98" t="s">
        <v>125</v>
      </c>
      <c r="B459" s="99">
        <f>B297+B304+B321+B380+B387+B404</f>
        <v>2467909.6</v>
      </c>
      <c r="C459" s="99">
        <f>C297+C304+C321+C380+C387+C404</f>
        <v>3011677.81</v>
      </c>
      <c r="D459" s="99">
        <f>D297+D304+D321+D380+D387+D404</f>
        <v>3011677.81</v>
      </c>
      <c r="E459" s="99">
        <f>E297+E304+E321+E380+E387+E404</f>
        <v>1610233.79</v>
      </c>
      <c r="F459" s="99">
        <f t="shared" si="107"/>
        <v>0</v>
      </c>
      <c r="G459" s="99">
        <f>G297+G304+G321+G380+G387+G404</f>
        <v>0</v>
      </c>
      <c r="H459" s="99">
        <f>H297+H304+H321+H380+H387+H404</f>
        <v>0</v>
      </c>
      <c r="I459" s="99">
        <f t="shared" si="100"/>
        <v>0</v>
      </c>
      <c r="J459" s="99">
        <f>J297+J304+J321+J380+J387+J404</f>
        <v>0</v>
      </c>
      <c r="K459" s="99">
        <f>K297+K304+K321+K380+K387+K404</f>
        <v>0</v>
      </c>
      <c r="L459" s="99">
        <f t="shared" si="101"/>
        <v>0</v>
      </c>
      <c r="M459" s="99">
        <f t="shared" si="106"/>
        <v>3011677.81</v>
      </c>
      <c r="N459" s="136"/>
    </row>
    <row r="460" spans="1:14" s="4" customFormat="1" ht="15" x14ac:dyDescent="0.25">
      <c r="A460" s="100" t="s">
        <v>126</v>
      </c>
      <c r="B460" s="68">
        <f>B426+B424+B400+B394+B388+B381+B374+B368+B317+B311+B305+B298</f>
        <v>846635.34</v>
      </c>
      <c r="C460" s="68">
        <f>C426+C424+C400+C394+C388+C381+C374+C368+C317+C311+C305+C298</f>
        <v>892026</v>
      </c>
      <c r="D460" s="68">
        <f>D426+D424+D400+D394+D388+D381+D374+D368+D317+D311+D305+D298</f>
        <v>892026</v>
      </c>
      <c r="E460" s="68">
        <f>E426+E424+E400+E394+E388+E381+E374+E368+E317+E311+E305+E298</f>
        <v>528853.33000000007</v>
      </c>
      <c r="F460" s="68">
        <f t="shared" si="107"/>
        <v>0</v>
      </c>
      <c r="G460" s="68">
        <f>G426+G424+G400+G394+G388+G381+G374+G368+G317+G311+G305+G298</f>
        <v>0</v>
      </c>
      <c r="H460" s="68">
        <f>H426+H424+H400+H394+H388+H381+H374+H368+H317+H311+H305+H298</f>
        <v>0</v>
      </c>
      <c r="I460" s="68">
        <f t="shared" si="100"/>
        <v>0</v>
      </c>
      <c r="J460" s="68">
        <f>J426+J424+J400+J394+J388+J381+J374+J368+J317+J311+J305+J298</f>
        <v>0</v>
      </c>
      <c r="K460" s="68">
        <f>K426+K424+K400+K394+K388+K381+K374+K368+K317+K311+K305+K298</f>
        <v>0</v>
      </c>
      <c r="L460" s="68">
        <f t="shared" si="101"/>
        <v>0</v>
      </c>
      <c r="M460" s="68">
        <f t="shared" si="106"/>
        <v>892026</v>
      </c>
      <c r="N460" s="126"/>
    </row>
    <row r="461" spans="1:14" s="4" customFormat="1" ht="38.25" x14ac:dyDescent="0.25">
      <c r="A461" s="101" t="s">
        <v>86</v>
      </c>
      <c r="B461" s="49">
        <f>B166+B163+B180</f>
        <v>1665076.86</v>
      </c>
      <c r="C461" s="49">
        <f>C166+C163+C180</f>
        <v>1640094</v>
      </c>
      <c r="D461" s="49">
        <f>D166+D163+D180</f>
        <v>1640094</v>
      </c>
      <c r="E461" s="49">
        <f>E166+E163+E180</f>
        <v>897078</v>
      </c>
      <c r="F461" s="49">
        <f t="shared" si="107"/>
        <v>0</v>
      </c>
      <c r="G461" s="49">
        <f>G166+G163+G180</f>
        <v>0</v>
      </c>
      <c r="H461" s="49">
        <f>H166+H163+H180</f>
        <v>0</v>
      </c>
      <c r="I461" s="49">
        <f t="shared" si="100"/>
        <v>0</v>
      </c>
      <c r="J461" s="49">
        <f>J166+J163+J180</f>
        <v>0</v>
      </c>
      <c r="K461" s="49">
        <f>K166+K163+K180</f>
        <v>0</v>
      </c>
      <c r="L461" s="49">
        <f t="shared" si="101"/>
        <v>0</v>
      </c>
      <c r="M461" s="49">
        <f t="shared" si="106"/>
        <v>1640094</v>
      </c>
      <c r="N461" s="124"/>
    </row>
    <row r="462" spans="1:14" s="4" customFormat="1" ht="109.5" customHeight="1" x14ac:dyDescent="0.25">
      <c r="A462" s="102" t="s">
        <v>176</v>
      </c>
      <c r="B462" s="34">
        <v>26486806.379999999</v>
      </c>
      <c r="C462" s="34">
        <v>7096000</v>
      </c>
      <c r="D462" s="34">
        <v>123446980.68000001</v>
      </c>
      <c r="E462" s="34">
        <v>1233031.3400000001</v>
      </c>
      <c r="F462" s="34">
        <f t="shared" si="107"/>
        <v>0</v>
      </c>
      <c r="G462" s="34"/>
      <c r="H462" s="147"/>
      <c r="I462" s="147">
        <f t="shared" si="100"/>
        <v>-9550766.3499999996</v>
      </c>
      <c r="J462" s="34">
        <v>-9550766.3499999996</v>
      </c>
      <c r="K462" s="34"/>
      <c r="L462" s="34">
        <f t="shared" si="101"/>
        <v>-9550766.3499999996</v>
      </c>
      <c r="M462" s="34">
        <f t="shared" si="106"/>
        <v>113896214.33000001</v>
      </c>
      <c r="N462" s="173" t="s">
        <v>276</v>
      </c>
    </row>
    <row r="463" spans="1:14" s="4" customFormat="1" ht="96.75" customHeight="1" x14ac:dyDescent="0.25">
      <c r="A463" s="102" t="s">
        <v>177</v>
      </c>
      <c r="B463" s="34">
        <v>16878288.100000001</v>
      </c>
      <c r="C463" s="34">
        <v>7096000</v>
      </c>
      <c r="D463" s="34">
        <v>123446980.68000001</v>
      </c>
      <c r="E463" s="34">
        <v>1444212.95</v>
      </c>
      <c r="F463" s="34">
        <f t="shared" si="107"/>
        <v>0</v>
      </c>
      <c r="G463" s="34"/>
      <c r="H463" s="147"/>
      <c r="I463" s="147">
        <f t="shared" si="100"/>
        <v>-9550766.3499999996</v>
      </c>
      <c r="J463" s="34">
        <v>-9550766.3499999996</v>
      </c>
      <c r="K463" s="34"/>
      <c r="L463" s="34">
        <f t="shared" si="101"/>
        <v>-9550766.3499999996</v>
      </c>
      <c r="M463" s="34">
        <f t="shared" si="106"/>
        <v>113896214.33000001</v>
      </c>
      <c r="N463" s="173" t="s">
        <v>276</v>
      </c>
    </row>
    <row r="464" spans="1:14" s="4" customFormat="1" ht="15" x14ac:dyDescent="0.25">
      <c r="A464" s="102" t="s">
        <v>200</v>
      </c>
      <c r="B464" s="163">
        <f>-B444/(B9-B12-B467)</f>
        <v>-2.5477172322440143E-2</v>
      </c>
      <c r="C464" s="163">
        <f>-C444/(C9-C12-C467)</f>
        <v>0</v>
      </c>
      <c r="D464" s="163">
        <f>-D444/(D9-D12-D467)</f>
        <v>0.77561751732588446</v>
      </c>
      <c r="E464" s="163">
        <f>-E444/(E9-E12-E467)</f>
        <v>1.9860798343302271</v>
      </c>
      <c r="F464" s="163" t="e">
        <f t="shared" si="107"/>
        <v>#DIV/0!</v>
      </c>
      <c r="G464" s="163" t="e">
        <f>-G444/(G9-G12-G467)</f>
        <v>#DIV/0!</v>
      </c>
      <c r="H464" s="163" t="e">
        <f>-H444/(H9-H12-H467)</f>
        <v>#DIV/0!</v>
      </c>
      <c r="I464" s="163" t="e">
        <f t="shared" si="100"/>
        <v>#DIV/0!</v>
      </c>
      <c r="J464" s="163" t="e">
        <f>-J444/(J9-J12-J467)</f>
        <v>#DIV/0!</v>
      </c>
      <c r="K464" s="163" t="e">
        <f>-K444/(K9-K12-K467)</f>
        <v>#DIV/0!</v>
      </c>
      <c r="L464" s="163" t="e">
        <f t="shared" si="101"/>
        <v>#DIV/0!</v>
      </c>
      <c r="M464" s="163" t="e">
        <f t="shared" si="106"/>
        <v>#DIV/0!</v>
      </c>
      <c r="N464" s="134"/>
    </row>
    <row r="465" spans="1:14" s="4" customFormat="1" ht="38.25" x14ac:dyDescent="0.25">
      <c r="A465" s="164" t="s">
        <v>178</v>
      </c>
      <c r="B465" s="103">
        <f>(B9-B12)*10%+B468</f>
        <v>13782793.245999999</v>
      </c>
      <c r="C465" s="103">
        <f>(C9-C12)*10%+C468</f>
        <v>4564323.1000000006</v>
      </c>
      <c r="D465" s="103">
        <f>(D9-D12)*10%+D468</f>
        <v>4564323.1000000006</v>
      </c>
      <c r="E465" s="103">
        <f>(E9-E12)*10%+E468</f>
        <v>968384.4990000003</v>
      </c>
      <c r="F465" s="103">
        <f t="shared" si="107"/>
        <v>0</v>
      </c>
      <c r="G465" s="103">
        <f>(G9-G12)*10%+G468</f>
        <v>0</v>
      </c>
      <c r="H465" s="103">
        <f>(H9-H12)*10%+H468</f>
        <v>0</v>
      </c>
      <c r="I465" s="103">
        <f t="shared" si="100"/>
        <v>0</v>
      </c>
      <c r="J465" s="103">
        <f>(J9-J12)*10%+J468</f>
        <v>0</v>
      </c>
      <c r="K465" s="103">
        <f>(K9-K12)*10%+K468</f>
        <v>0</v>
      </c>
      <c r="L465" s="103">
        <f t="shared" si="101"/>
        <v>0</v>
      </c>
      <c r="M465" s="103">
        <f t="shared" si="106"/>
        <v>4564323.1000000006</v>
      </c>
      <c r="N465" s="134"/>
    </row>
    <row r="466" spans="1:14" s="4" customFormat="1" ht="38.25" x14ac:dyDescent="0.25">
      <c r="A466" s="164" t="s">
        <v>179</v>
      </c>
      <c r="B466" s="103">
        <f>(B9-B12)*5%+B468</f>
        <v>12984439.198000001</v>
      </c>
      <c r="C466" s="103">
        <f>(C9-C12)*5%+C468</f>
        <v>2282161.5500000003</v>
      </c>
      <c r="D466" s="103">
        <f>(D9-D12)*5%+D468</f>
        <v>2282161.5500000003</v>
      </c>
      <c r="E466" s="103">
        <f>(E9-E12)*5%+E468</f>
        <v>484192.24950000015</v>
      </c>
      <c r="F466" s="103">
        <f t="shared" si="107"/>
        <v>0</v>
      </c>
      <c r="G466" s="103">
        <f>(G9-G12)*5%+G468</f>
        <v>0</v>
      </c>
      <c r="H466" s="103">
        <f>(H9-H12)*5%+H468</f>
        <v>0</v>
      </c>
      <c r="I466" s="103">
        <f t="shared" si="100"/>
        <v>0</v>
      </c>
      <c r="J466" s="103">
        <f>(J9-J12)*5%+J468</f>
        <v>0</v>
      </c>
      <c r="K466" s="103">
        <f>(K9-K12)*5%+K468</f>
        <v>0</v>
      </c>
      <c r="L466" s="103">
        <f t="shared" si="101"/>
        <v>0</v>
      </c>
      <c r="M466" s="103">
        <f t="shared" si="106"/>
        <v>2282161.5500000003</v>
      </c>
      <c r="N466" s="134"/>
    </row>
    <row r="467" spans="1:14" s="4" customFormat="1" ht="25.5" x14ac:dyDescent="0.25">
      <c r="A467" s="164" t="s">
        <v>199</v>
      </c>
      <c r="B467" s="103">
        <v>31396400</v>
      </c>
      <c r="C467" s="103">
        <v>29931769</v>
      </c>
      <c r="D467" s="103">
        <v>29931769</v>
      </c>
      <c r="E467" s="180">
        <v>3968987</v>
      </c>
      <c r="F467" s="103">
        <f t="shared" si="107"/>
        <v>0</v>
      </c>
      <c r="G467" s="103"/>
      <c r="H467" s="103"/>
      <c r="I467" s="103">
        <f t="shared" si="100"/>
        <v>0</v>
      </c>
      <c r="J467" s="103"/>
      <c r="K467" s="103"/>
      <c r="L467" s="103">
        <f t="shared" si="101"/>
        <v>0</v>
      </c>
      <c r="M467" s="103">
        <f t="shared" si="106"/>
        <v>29931769</v>
      </c>
      <c r="N467" s="134"/>
    </row>
    <row r="468" spans="1:14" s="4" customFormat="1" ht="25.5" x14ac:dyDescent="0.25">
      <c r="A468" s="102" t="s">
        <v>180</v>
      </c>
      <c r="B468" s="34">
        <v>12186085.15</v>
      </c>
      <c r="C468" s="34">
        <f t="shared" ref="C468:K468" si="108">C469+C470</f>
        <v>0</v>
      </c>
      <c r="D468" s="34">
        <f t="shared" si="108"/>
        <v>0</v>
      </c>
      <c r="E468" s="34">
        <v>0</v>
      </c>
      <c r="F468" s="34">
        <f t="shared" si="107"/>
        <v>0</v>
      </c>
      <c r="G468" s="34">
        <f t="shared" si="108"/>
        <v>0</v>
      </c>
      <c r="H468" s="34">
        <f t="shared" si="108"/>
        <v>0</v>
      </c>
      <c r="I468" s="34">
        <f t="shared" si="100"/>
        <v>0</v>
      </c>
      <c r="J468" s="34">
        <f t="shared" si="108"/>
        <v>0</v>
      </c>
      <c r="K468" s="34">
        <f t="shared" si="108"/>
        <v>0</v>
      </c>
      <c r="L468" s="34">
        <f t="shared" si="101"/>
        <v>0</v>
      </c>
      <c r="M468" s="34">
        <f t="shared" si="106"/>
        <v>0</v>
      </c>
      <c r="N468" s="120"/>
    </row>
    <row r="469" spans="1:14" s="4" customFormat="1" ht="25.5" x14ac:dyDescent="0.25">
      <c r="A469" s="104" t="s">
        <v>181</v>
      </c>
      <c r="B469" s="34">
        <v>0</v>
      </c>
      <c r="C469" s="34"/>
      <c r="D469" s="34"/>
      <c r="E469" s="34">
        <v>0</v>
      </c>
      <c r="F469" s="34">
        <f t="shared" si="107"/>
        <v>0</v>
      </c>
      <c r="G469" s="34"/>
      <c r="H469" s="147"/>
      <c r="I469" s="147">
        <f t="shared" si="100"/>
        <v>0</v>
      </c>
      <c r="J469" s="34"/>
      <c r="K469" s="34"/>
      <c r="L469" s="59">
        <f t="shared" si="101"/>
        <v>0</v>
      </c>
      <c r="M469" s="59">
        <f t="shared" si="106"/>
        <v>0</v>
      </c>
      <c r="N469" s="120"/>
    </row>
    <row r="470" spans="1:14" s="4" customFormat="1" ht="25.5" x14ac:dyDescent="0.25">
      <c r="A470" s="104" t="s">
        <v>182</v>
      </c>
      <c r="B470" s="34">
        <v>12186085.15</v>
      </c>
      <c r="C470" s="34"/>
      <c r="D470" s="34"/>
      <c r="E470" s="34">
        <v>0</v>
      </c>
      <c r="F470" s="34">
        <f t="shared" si="107"/>
        <v>0</v>
      </c>
      <c r="G470" s="34"/>
      <c r="H470" s="31"/>
      <c r="I470" s="31">
        <f t="shared" si="100"/>
        <v>0</v>
      </c>
      <c r="J470" s="34"/>
      <c r="K470" s="34"/>
      <c r="L470" s="34">
        <f t="shared" si="101"/>
        <v>0</v>
      </c>
      <c r="M470" s="34">
        <f t="shared" si="106"/>
        <v>0</v>
      </c>
      <c r="N470" s="120"/>
    </row>
    <row r="471" spans="1:14" s="4" customFormat="1" ht="23.25" customHeight="1" x14ac:dyDescent="0.25">
      <c r="A471" s="102" t="s">
        <v>183</v>
      </c>
      <c r="B471" s="59"/>
      <c r="C471" s="59"/>
      <c r="D471" s="59"/>
      <c r="E471" s="59"/>
      <c r="F471" s="59">
        <f t="shared" si="107"/>
        <v>0</v>
      </c>
      <c r="G471" s="59"/>
      <c r="H471" s="59"/>
      <c r="I471" s="59">
        <f t="shared" si="100"/>
        <v>0</v>
      </c>
      <c r="J471" s="59"/>
      <c r="K471" s="59"/>
      <c r="L471" s="59">
        <f t="shared" si="101"/>
        <v>0</v>
      </c>
      <c r="M471" s="59">
        <f t="shared" si="106"/>
        <v>0</v>
      </c>
      <c r="N471" s="120"/>
    </row>
    <row r="472" spans="1:14" s="4" customFormat="1" ht="15" x14ac:dyDescent="0.25">
      <c r="A472" s="102" t="s">
        <v>184</v>
      </c>
      <c r="B472" s="59"/>
      <c r="C472" s="59"/>
      <c r="D472" s="59"/>
      <c r="E472" s="59"/>
      <c r="F472" s="59">
        <f t="shared" si="107"/>
        <v>0</v>
      </c>
      <c r="G472" s="59"/>
      <c r="H472" s="59"/>
      <c r="I472" s="59">
        <f t="shared" si="100"/>
        <v>0</v>
      </c>
      <c r="J472" s="59"/>
      <c r="K472" s="59"/>
      <c r="L472" s="59">
        <f t="shared" si="101"/>
        <v>0</v>
      </c>
      <c r="M472" s="59">
        <f t="shared" si="106"/>
        <v>0</v>
      </c>
      <c r="N472" s="120"/>
    </row>
    <row r="473" spans="1:14" s="4" customFormat="1" ht="25.5" x14ac:dyDescent="0.25">
      <c r="A473" s="102" t="s">
        <v>185</v>
      </c>
      <c r="B473" s="59">
        <f>(B472-B471)/(B9-B12)</f>
        <v>0</v>
      </c>
      <c r="C473" s="59">
        <f>(C472-C471)/(C9-C12)</f>
        <v>0</v>
      </c>
      <c r="D473" s="59">
        <f>(D472-D471)/(D9-D12)</f>
        <v>0</v>
      </c>
      <c r="E473" s="59">
        <f>(E472-E471)/(E9-E12)</f>
        <v>0</v>
      </c>
      <c r="F473" s="59" t="e">
        <f t="shared" si="107"/>
        <v>#DIV/0!</v>
      </c>
      <c r="G473" s="59" t="e">
        <f>(G472-G471)/(G9-G12)</f>
        <v>#DIV/0!</v>
      </c>
      <c r="H473" s="59" t="e">
        <f>(H472-H471)/(H9-H12)</f>
        <v>#DIV/0!</v>
      </c>
      <c r="I473" s="59" t="e">
        <f t="shared" si="100"/>
        <v>#DIV/0!</v>
      </c>
      <c r="J473" s="59" t="e">
        <f>(J472-J471)/(J9-J12)</f>
        <v>#DIV/0!</v>
      </c>
      <c r="K473" s="59" t="e">
        <f>(K472-K471)/(K9-K12)</f>
        <v>#DIV/0!</v>
      </c>
      <c r="L473" s="59" t="e">
        <f t="shared" si="101"/>
        <v>#DIV/0!</v>
      </c>
      <c r="M473" s="59" t="e">
        <f t="shared" si="106"/>
        <v>#DIV/0!</v>
      </c>
      <c r="N473" s="134"/>
    </row>
    <row r="474" spans="1:14" s="4" customFormat="1" ht="15" x14ac:dyDescent="0.25">
      <c r="A474" s="102" t="s">
        <v>186</v>
      </c>
      <c r="B474" s="103" t="e">
        <f>B451/B472</f>
        <v>#DIV/0!</v>
      </c>
      <c r="C474" s="103" t="e">
        <f t="shared" ref="C474:K474" si="109">C451/C472</f>
        <v>#DIV/0!</v>
      </c>
      <c r="D474" s="103" t="e">
        <f t="shared" si="109"/>
        <v>#DIV/0!</v>
      </c>
      <c r="E474" s="103" t="e">
        <f t="shared" si="109"/>
        <v>#DIV/0!</v>
      </c>
      <c r="F474" s="103" t="e">
        <f t="shared" si="107"/>
        <v>#DIV/0!</v>
      </c>
      <c r="G474" s="103" t="e">
        <f t="shared" si="109"/>
        <v>#DIV/0!</v>
      </c>
      <c r="H474" s="103" t="e">
        <f t="shared" si="109"/>
        <v>#DIV/0!</v>
      </c>
      <c r="I474" s="103" t="e">
        <f t="shared" si="100"/>
        <v>#DIV/0!</v>
      </c>
      <c r="J474" s="103" t="e">
        <f t="shared" si="109"/>
        <v>#DIV/0!</v>
      </c>
      <c r="K474" s="103" t="e">
        <f t="shared" si="109"/>
        <v>#DIV/0!</v>
      </c>
      <c r="L474" s="103" t="e">
        <f t="shared" si="101"/>
        <v>#DIV/0!</v>
      </c>
      <c r="M474" s="103" t="e">
        <f t="shared" si="106"/>
        <v>#DIV/0!</v>
      </c>
      <c r="N474" s="134"/>
    </row>
    <row r="475" spans="1:14" s="4" customFormat="1" ht="25.5" x14ac:dyDescent="0.25">
      <c r="A475" s="102" t="s">
        <v>187</v>
      </c>
      <c r="B475" s="103">
        <f>B440/B443</f>
        <v>0</v>
      </c>
      <c r="C475" s="103">
        <f t="shared" ref="C475:K475" si="110">C440/C443</f>
        <v>2.2222160751774977E-4</v>
      </c>
      <c r="D475" s="103">
        <f t="shared" si="110"/>
        <v>1.4299751818898438E-4</v>
      </c>
      <c r="E475" s="103">
        <f t="shared" si="110"/>
        <v>0</v>
      </c>
      <c r="F475" s="103">
        <f t="shared" si="107"/>
        <v>0</v>
      </c>
      <c r="G475" s="103">
        <f t="shared" si="110"/>
        <v>0</v>
      </c>
      <c r="H475" s="103">
        <f t="shared" si="110"/>
        <v>0</v>
      </c>
      <c r="I475" s="103">
        <f t="shared" si="100"/>
        <v>0</v>
      </c>
      <c r="J475" s="103">
        <f t="shared" si="110"/>
        <v>0</v>
      </c>
      <c r="K475" s="103">
        <f t="shared" si="110"/>
        <v>0</v>
      </c>
      <c r="L475" s="103">
        <f t="shared" si="101"/>
        <v>0</v>
      </c>
      <c r="M475" s="103">
        <f t="shared" si="106"/>
        <v>1.4299751818898438E-4</v>
      </c>
      <c r="N475" s="134"/>
    </row>
    <row r="476" spans="1:14" s="4" customFormat="1" ht="25.5" x14ac:dyDescent="0.25">
      <c r="A476" s="97" t="s">
        <v>188</v>
      </c>
      <c r="B476" s="180">
        <f>B75+B83+B107+B429+B131+B158</f>
        <v>29131904.049999997</v>
      </c>
      <c r="C476" s="180">
        <f>C75+C83+C107+C429+C131+C158</f>
        <v>31572183</v>
      </c>
      <c r="D476" s="180">
        <f>D75+D83+D107+D429+D131+D158</f>
        <v>31572183</v>
      </c>
      <c r="E476" s="180">
        <f>E75+E83+E107+E429+E131+E158</f>
        <v>18077148.689999998</v>
      </c>
      <c r="F476" s="59">
        <f t="shared" ref="F476:L476" si="111">F75+F83+F107+F429+F131</f>
        <v>378801.00000000006</v>
      </c>
      <c r="G476" s="59">
        <f t="shared" si="111"/>
        <v>378801.00000000006</v>
      </c>
      <c r="H476" s="59">
        <f t="shared" si="111"/>
        <v>0</v>
      </c>
      <c r="I476" s="59">
        <f t="shared" si="111"/>
        <v>0</v>
      </c>
      <c r="J476" s="59">
        <f t="shared" si="111"/>
        <v>0</v>
      </c>
      <c r="K476" s="59">
        <f t="shared" si="111"/>
        <v>0</v>
      </c>
      <c r="L476" s="59">
        <f t="shared" si="111"/>
        <v>378801.00000000006</v>
      </c>
      <c r="M476" s="59">
        <f>M75+M83+M107+M429+M131+M158</f>
        <v>31950984</v>
      </c>
      <c r="N476" s="59"/>
    </row>
    <row r="477" spans="1:14" s="4" customFormat="1" ht="38.25" customHeight="1" x14ac:dyDescent="0.25">
      <c r="A477" s="105" t="s">
        <v>189</v>
      </c>
      <c r="B477" s="180">
        <f>B55+B59+B66+B76+B91+B97+B108+B112+B119+B141+B172+B186+B190+B195+B213+B256+B276+B278+B280+B282+B284+B288+B290+B299+B306+B312+B318+B346+B369+B375+B382+B389+B395+B401+B407+B419</f>
        <v>121028141.72999999</v>
      </c>
      <c r="C477" s="180">
        <f>C55+C59+C66+C76+C91+C97+C108+C112+C119+C141+C160+C172+C186+C190+C195+C213+C256+C276+C278+C280+C282+C284+C288+C290+C299+C306+C312+C318+C346+C369+C375+C382+C389+C395+C401+C407+C419</f>
        <v>118194739.39</v>
      </c>
      <c r="D477" s="180">
        <f>D55+D59+D66+D76+D91+D97+D108+D112+D119+D141+D172+D186+D190+D195+D213+D256+D276+D278+D280+D282+D284+D288+D290+D299+D306+D312+D318+D346+D369+D375+D382+D389+D395+D401+D407+D419</f>
        <v>230664449.90000001</v>
      </c>
      <c r="E477" s="180">
        <f>E55+E59+E66+E76+E91+E97+E108+E112+E119+E141+E172+E186+E190+E195+E213+E256+E276+E278+E280+E282+E284+E288+E290+E299+E306+E312+E318+E346+E369+E375+E382+E389+E395+E401+E407</f>
        <v>131042125.02</v>
      </c>
      <c r="F477" s="59">
        <f>G477+H477</f>
        <v>1096338.8500000001</v>
      </c>
      <c r="G477" s="59">
        <f>G55+G59+G66+G76+G91+G97+G108+G112+G119+G141+G172+G186+G190+G195+G213+G256+G276+G278+G280+G282+G284+G288+G290+G299+G306+G312+G318+G346+G369+G375+G382+G389+G395+G401+G407+G419</f>
        <v>1096338.8500000001</v>
      </c>
      <c r="H477" s="59">
        <f>H55+H59+H66+H76+H91+H97+H108+H112+H119+H141+H172+H186+H190+H195+H213+H256+H276+H278+H280+H282+H284+H288+H290+H299+H306+H312+H318+H346+H369+H375+H382+H389+H395+H401+H407+H419</f>
        <v>0</v>
      </c>
      <c r="I477" s="59">
        <f t="shared" si="100"/>
        <v>-9987391.3499999996</v>
      </c>
      <c r="J477" s="59">
        <f>J55+J59+J66+J76+J91+J97+J108+J112+J119+J141+J172+J186+J190+J195+J213+J256+J276+J278+J280+J282+J284+J288+J290+J299+J306+J312+J318+J346+J369+J375+J382+J389+J395+J401+J407+J419</f>
        <v>-9987391.3499999996</v>
      </c>
      <c r="K477" s="59">
        <f>K55+K59+K66+K76+K91+K97+K108+K112+K119+K141+K172+K186+K190+K195+K213+K256+K276+K278+K280+K282+K284+K288+K290+K299+K306+K312+K318+K346+K369+K375+K382+K389+K395+K401+K407+K419</f>
        <v>0</v>
      </c>
      <c r="L477" s="59">
        <f>I477+F477</f>
        <v>-8891052.5</v>
      </c>
      <c r="M477" s="59">
        <f t="shared" si="106"/>
        <v>221773397.40000001</v>
      </c>
      <c r="N477" s="134"/>
    </row>
    <row r="479" spans="1:14" x14ac:dyDescent="0.25">
      <c r="B479" s="191"/>
      <c r="C479" s="191"/>
      <c r="D479" s="191"/>
      <c r="E479" s="191"/>
      <c r="F479" s="191"/>
      <c r="G479" s="191"/>
      <c r="H479" s="191"/>
      <c r="I479" s="191"/>
    </row>
  </sheetData>
  <mergeCells count="11">
    <mergeCell ref="B479:I479"/>
    <mergeCell ref="A1:N1"/>
    <mergeCell ref="M5:M6"/>
    <mergeCell ref="F5:L5"/>
    <mergeCell ref="C4:M4"/>
    <mergeCell ref="A4:A6"/>
    <mergeCell ref="N4:N6"/>
    <mergeCell ref="B5:B6"/>
    <mergeCell ref="C5:C6"/>
    <mergeCell ref="D5:D6"/>
    <mergeCell ref="E5:E6"/>
  </mergeCells>
  <pageMargins left="0" right="0" top="0.19685039370078741" bottom="0" header="0.19685039370078741" footer="0.15748031496062992"/>
  <pageSetup paperSize="9" scale="48" fitToHeight="0" orientation="landscape" r:id="rId1"/>
  <rowBreaks count="1" manualBreakCount="1">
    <brk id="163" max="1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Район (город)</vt:lpstr>
      <vt:lpstr>'Район (город)'!Заголовки_для_печати</vt:lpstr>
      <vt:lpstr>'Район (город)'!Область_печати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Кураленко Оксана Григорьевна</dc:creator>
  <cp:lastModifiedBy>Наталья</cp:lastModifiedBy>
  <cp:lastPrinted>2023-04-17T07:24:32Z</cp:lastPrinted>
  <dcterms:created xsi:type="dcterms:W3CDTF">2020-01-09T14:17:42Z</dcterms:created>
  <dcterms:modified xsi:type="dcterms:W3CDTF">2024-08-07T09:25:48Z</dcterms:modified>
</cp:coreProperties>
</file>