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(город)'!$A$1:$N$484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(город)'!$204:$213,'Район (город)'!$216:$227,'Район (город)'!$339:$348,'Район (город)'!$371:$376,'Район (город)'!$390:$408</definedName>
    <definedName name="Z_1920FFCE_37CF_486D_B0BB_9968DBDAD497_.wvu.PrintArea" localSheetId="0" hidden="1">'Район (город)'!$A$1:$N$484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(город)'!$A$1:$N$484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(город)'!$204:$213,'Район (город)'!$216:$227,'Район (город)'!$339:$348,'Район (город)'!$371:$376,'Район (город)'!$390:$408</definedName>
    <definedName name="Z_25E4E9B5_DF7D_48C4_B26C_271B5255BFEF_.wvu.PrintArea" localSheetId="0" hidden="1">'Район (город)'!$A$1:$N$484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(город)'!$204:$213,'Район (город)'!$216:$227,'Район (город)'!$339:$348,'Район (город)'!$371:$376,'Район (город)'!$390:$408</definedName>
    <definedName name="Z_4BBAC06F_E87F_494C_B8A1_64C3F067FF71_.wvu.PrintArea" localSheetId="0" hidden="1">'Район (город)'!$A$1:$N$484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(город)'!$204:$213,'Район (город)'!$216:$227,'Район (город)'!$339:$348,'Район (город)'!$371:$376,'Район (город)'!$390:$408</definedName>
    <definedName name="Z_52B3526C_5B9C_4D1C_AD84_5B9BCBCBC837_.wvu.PrintArea" localSheetId="0" hidden="1">'Район (город)'!$A$1:$N$484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(город)'!$A$1:$N$484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(город)'!$204:$213,'Район (город)'!$216:$227,'Район (город)'!$339:$348,'Район (город)'!$371:$376,'Район (город)'!$390:$408</definedName>
    <definedName name="Z_985DF335_C3A7_43CC_AE7A_4B424810E985_.wvu.PrintArea" localSheetId="0" hidden="1">'Район (город)'!$A$1:$N$484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(город)'!$A$1:$N$484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(город)'!$204:$213,'Район (город)'!$216:$227,'Район (город)'!$339:$348,'Район (город)'!$371:$376,'Район (город)'!$390:$408</definedName>
    <definedName name="Z_D21DFE68_0408_442F_B09D_1B332BCD22E2_.wvu.PrintArea" localSheetId="0" hidden="1">'Район (город)'!$A$1:$N$484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(город)'!$A$1:$N$484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(город)'!$204:$213,'Район (город)'!$216:$227,'Район (город)'!$339:$348,'Район (город)'!$371:$376,'Район (город)'!$390:$408</definedName>
    <definedName name="Z_EB4AB006_8FFF_49CC_8348_992A2BA0B6FC_.wvu.PrintArea" localSheetId="0" hidden="1">'Район (город)'!$A$1:$N$484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(город)'!$A$1:$O$484</definedName>
  </definedNames>
  <calcPr calcId="145621"/>
</workbook>
</file>

<file path=xl/calcChain.xml><?xml version="1.0" encoding="utf-8"?>
<calcChain xmlns="http://schemas.openxmlformats.org/spreadsheetml/2006/main">
  <c r="F42" i="1" l="1"/>
  <c r="D320" i="1" l="1"/>
  <c r="E349" i="1" l="1"/>
  <c r="E92" i="1" l="1"/>
  <c r="F40" i="1" l="1"/>
  <c r="F461" i="1" l="1"/>
  <c r="H320" i="1" l="1"/>
  <c r="F152" i="1" l="1"/>
  <c r="F153" i="1"/>
  <c r="I152" i="1"/>
  <c r="I153" i="1"/>
  <c r="L152" i="1" l="1"/>
  <c r="L153" i="1"/>
  <c r="M153" i="1" s="1"/>
  <c r="E130" i="1"/>
  <c r="E292" i="1" l="1"/>
  <c r="E288" i="1"/>
  <c r="E282" i="1"/>
  <c r="E159" i="1"/>
  <c r="E158" i="1" s="1"/>
  <c r="E156" i="1" s="1"/>
  <c r="M152" i="1"/>
  <c r="D140" i="1" l="1"/>
  <c r="C140" i="1"/>
  <c r="D288" i="1" l="1"/>
  <c r="C288" i="1"/>
  <c r="D195" i="1"/>
  <c r="C195" i="1"/>
  <c r="D165" i="1"/>
  <c r="D162" i="1"/>
  <c r="E320" i="1"/>
  <c r="E162" i="1"/>
  <c r="H174" i="1" l="1"/>
  <c r="G36" i="1"/>
  <c r="I23" i="1"/>
  <c r="I22" i="1"/>
  <c r="B159" i="1" l="1"/>
  <c r="B158" i="1" s="1"/>
  <c r="B156" i="1" s="1"/>
  <c r="B140" i="1"/>
  <c r="B61" i="1"/>
  <c r="J349" i="1" l="1"/>
  <c r="J320" i="1"/>
  <c r="G320" i="1"/>
  <c r="F368" i="1" l="1"/>
  <c r="F348" i="1"/>
  <c r="G349" i="1"/>
  <c r="I368" i="1"/>
  <c r="L368" i="1" l="1"/>
  <c r="M368" i="1" s="1"/>
  <c r="G140" i="1"/>
  <c r="I129" i="1" l="1"/>
  <c r="E140" i="1"/>
  <c r="D92" i="1"/>
  <c r="I363" i="1" l="1"/>
  <c r="I364" i="1"/>
  <c r="I365" i="1"/>
  <c r="I366" i="1"/>
  <c r="F363" i="1"/>
  <c r="L363" i="1" s="1"/>
  <c r="M363" i="1" s="1"/>
  <c r="F364" i="1"/>
  <c r="F365" i="1"/>
  <c r="F366" i="1"/>
  <c r="F151" i="1"/>
  <c r="I151" i="1"/>
  <c r="I146" i="1"/>
  <c r="L146" i="1" s="1"/>
  <c r="F149" i="1"/>
  <c r="L149" i="1" s="1"/>
  <c r="F146" i="1"/>
  <c r="L151" i="1" l="1"/>
  <c r="M151" i="1" s="1"/>
  <c r="L365" i="1"/>
  <c r="M365" i="1" s="1"/>
  <c r="L366" i="1"/>
  <c r="M366" i="1" s="1"/>
  <c r="L364" i="1"/>
  <c r="M364" i="1" s="1"/>
  <c r="K140" i="1"/>
  <c r="B467" i="1" l="1"/>
  <c r="D465" i="1" l="1"/>
  <c r="C465" i="1"/>
  <c r="B67" i="1" l="1"/>
  <c r="B119" i="1"/>
  <c r="C75" i="1"/>
  <c r="C349" i="1"/>
  <c r="D349" i="1"/>
  <c r="B349" i="1"/>
  <c r="C119" i="1" l="1"/>
  <c r="H465" i="1" l="1"/>
  <c r="C466" i="1" l="1"/>
  <c r="D466" i="1"/>
  <c r="B466" i="1"/>
  <c r="M146" i="1" l="1"/>
  <c r="M149" i="1"/>
  <c r="I159" i="1"/>
  <c r="I160" i="1"/>
  <c r="F159" i="1"/>
  <c r="F160" i="1"/>
  <c r="B465" i="1"/>
  <c r="I161" i="1"/>
  <c r="F161" i="1"/>
  <c r="I158" i="1"/>
  <c r="F158" i="1"/>
  <c r="I157" i="1"/>
  <c r="F157" i="1"/>
  <c r="I156" i="1"/>
  <c r="F156" i="1"/>
  <c r="B162" i="1"/>
  <c r="F139" i="1"/>
  <c r="L160" i="1" l="1"/>
  <c r="M160" i="1" s="1"/>
  <c r="L159" i="1"/>
  <c r="M159" i="1" s="1"/>
  <c r="L156" i="1"/>
  <c r="M156" i="1" s="1"/>
  <c r="L158" i="1"/>
  <c r="M158" i="1" s="1"/>
  <c r="L157" i="1"/>
  <c r="M157" i="1" s="1"/>
  <c r="L161" i="1"/>
  <c r="M161" i="1" s="1"/>
  <c r="C113" i="1"/>
  <c r="C467" i="1" l="1"/>
  <c r="C61" i="1" l="1"/>
  <c r="E436" i="1" l="1"/>
  <c r="C436" i="1"/>
  <c r="D436" i="1"/>
  <c r="B130" i="1" l="1"/>
  <c r="G107" i="1"/>
  <c r="H107" i="1"/>
  <c r="J107" i="1"/>
  <c r="K107" i="1"/>
  <c r="D75" i="1"/>
  <c r="G75" i="1"/>
  <c r="H75" i="1"/>
  <c r="J75" i="1"/>
  <c r="K75" i="1"/>
  <c r="B75" i="1"/>
  <c r="C107" i="1"/>
  <c r="D107" i="1"/>
  <c r="B107" i="1"/>
  <c r="B436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3" i="1"/>
  <c r="I164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80" i="1"/>
  <c r="I181" i="1"/>
  <c r="I182" i="1"/>
  <c r="I183" i="1"/>
  <c r="I184" i="1"/>
  <c r="I185" i="1"/>
  <c r="I186" i="1"/>
  <c r="I187" i="1"/>
  <c r="I189" i="1"/>
  <c r="I190" i="1"/>
  <c r="I191" i="1"/>
  <c r="I192" i="1"/>
  <c r="I193" i="1"/>
  <c r="I194" i="1"/>
  <c r="I196" i="1"/>
  <c r="I197" i="1"/>
  <c r="I198" i="1"/>
  <c r="I199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50" i="1"/>
  <c r="I351" i="1"/>
  <c r="I352" i="1"/>
  <c r="I353" i="1"/>
  <c r="I354" i="1"/>
  <c r="I355" i="1"/>
  <c r="I356" i="1"/>
  <c r="I358" i="1"/>
  <c r="I359" i="1"/>
  <c r="I360" i="1"/>
  <c r="I361" i="1"/>
  <c r="I362" i="1"/>
  <c r="I367" i="1"/>
  <c r="I369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2" i="1"/>
  <c r="I423" i="1"/>
  <c r="I424" i="1"/>
  <c r="I425" i="1"/>
  <c r="I426" i="1"/>
  <c r="I427" i="1"/>
  <c r="I428" i="1"/>
  <c r="I429" i="1"/>
  <c r="I430" i="1"/>
  <c r="I431" i="1"/>
  <c r="I43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5" i="1"/>
  <c r="I456" i="1"/>
  <c r="I458" i="1"/>
  <c r="I459" i="1"/>
  <c r="I460" i="1"/>
  <c r="I461" i="1"/>
  <c r="I469" i="1"/>
  <c r="I470" i="1"/>
  <c r="I474" i="1"/>
  <c r="I476" i="1"/>
  <c r="I477" i="1"/>
  <c r="I478" i="1"/>
  <c r="I479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3" i="1"/>
  <c r="F164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80" i="1"/>
  <c r="F181" i="1"/>
  <c r="F182" i="1"/>
  <c r="F183" i="1"/>
  <c r="F184" i="1"/>
  <c r="F185" i="1"/>
  <c r="F186" i="1"/>
  <c r="F187" i="1"/>
  <c r="F189" i="1"/>
  <c r="F190" i="1"/>
  <c r="F191" i="1"/>
  <c r="F192" i="1"/>
  <c r="F193" i="1"/>
  <c r="F194" i="1"/>
  <c r="F196" i="1"/>
  <c r="F197" i="1"/>
  <c r="F198" i="1"/>
  <c r="F199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50" i="1"/>
  <c r="F351" i="1"/>
  <c r="F352" i="1"/>
  <c r="F353" i="1"/>
  <c r="F354" i="1"/>
  <c r="F355" i="1"/>
  <c r="F356" i="1"/>
  <c r="F358" i="1"/>
  <c r="F359" i="1"/>
  <c r="F360" i="1"/>
  <c r="F361" i="1"/>
  <c r="F362" i="1"/>
  <c r="F367" i="1"/>
  <c r="F369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2" i="1"/>
  <c r="F423" i="1"/>
  <c r="F424" i="1"/>
  <c r="F425" i="1"/>
  <c r="F426" i="1"/>
  <c r="F427" i="1"/>
  <c r="F428" i="1"/>
  <c r="F429" i="1"/>
  <c r="F430" i="1"/>
  <c r="F431" i="1"/>
  <c r="F433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5" i="1"/>
  <c r="F456" i="1"/>
  <c r="F458" i="1"/>
  <c r="F459" i="1"/>
  <c r="F460" i="1"/>
  <c r="L461" i="1"/>
  <c r="M461" i="1" s="1"/>
  <c r="F469" i="1"/>
  <c r="L469" i="1" s="1"/>
  <c r="M469" i="1" s="1"/>
  <c r="F470" i="1"/>
  <c r="L470" i="1" s="1"/>
  <c r="M470" i="1" s="1"/>
  <c r="F474" i="1"/>
  <c r="L474" i="1" s="1"/>
  <c r="M474" i="1" s="1"/>
  <c r="F476" i="1"/>
  <c r="L476" i="1" s="1"/>
  <c r="M476" i="1" s="1"/>
  <c r="F477" i="1"/>
  <c r="L477" i="1" s="1"/>
  <c r="M477" i="1" s="1"/>
  <c r="F478" i="1"/>
  <c r="L478" i="1" s="1"/>
  <c r="M478" i="1" s="1"/>
  <c r="F479" i="1"/>
  <c r="L479" i="1" s="1"/>
  <c r="M479" i="1" s="1"/>
  <c r="F46" i="1"/>
  <c r="L147" i="1" l="1"/>
  <c r="M147" i="1" s="1"/>
  <c r="L142" i="1"/>
  <c r="L145" i="1"/>
  <c r="L141" i="1"/>
  <c r="L144" i="1"/>
  <c r="M144" i="1" s="1"/>
  <c r="L148" i="1"/>
  <c r="L143" i="1"/>
  <c r="L150" i="1"/>
  <c r="I75" i="1"/>
  <c r="F75" i="1"/>
  <c r="L75" i="1" s="1"/>
  <c r="I107" i="1"/>
  <c r="F107" i="1"/>
  <c r="M130" i="1"/>
  <c r="L447" i="1"/>
  <c r="M447" i="1" s="1"/>
  <c r="L443" i="1"/>
  <c r="M443" i="1" s="1"/>
  <c r="L439" i="1"/>
  <c r="M439" i="1" s="1"/>
  <c r="L435" i="1"/>
  <c r="M435" i="1" s="1"/>
  <c r="L429" i="1"/>
  <c r="M429" i="1" s="1"/>
  <c r="L425" i="1"/>
  <c r="M425" i="1" s="1"/>
  <c r="L416" i="1"/>
  <c r="M416" i="1" s="1"/>
  <c r="L411" i="1"/>
  <c r="M411" i="1" s="1"/>
  <c r="L406" i="1"/>
  <c r="M406" i="1" s="1"/>
  <c r="L402" i="1"/>
  <c r="M402" i="1" s="1"/>
  <c r="L398" i="1"/>
  <c r="M398" i="1" s="1"/>
  <c r="L394" i="1"/>
  <c r="M394" i="1" s="1"/>
  <c r="L390" i="1"/>
  <c r="M390" i="1" s="1"/>
  <c r="L386" i="1"/>
  <c r="M386" i="1" s="1"/>
  <c r="L378" i="1"/>
  <c r="M378" i="1" s="1"/>
  <c r="L374" i="1"/>
  <c r="M374" i="1" s="1"/>
  <c r="L369" i="1"/>
  <c r="M369" i="1" s="1"/>
  <c r="L360" i="1"/>
  <c r="M360" i="1" s="1"/>
  <c r="L355" i="1"/>
  <c r="M355" i="1" s="1"/>
  <c r="L351" i="1"/>
  <c r="M351" i="1" s="1"/>
  <c r="L346" i="1"/>
  <c r="M346" i="1" s="1"/>
  <c r="L342" i="1"/>
  <c r="M342" i="1" s="1"/>
  <c r="L338" i="1"/>
  <c r="M338" i="1" s="1"/>
  <c r="L334" i="1"/>
  <c r="M334" i="1" s="1"/>
  <c r="L326" i="1"/>
  <c r="M326" i="1" s="1"/>
  <c r="L317" i="1"/>
  <c r="M317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14" i="1"/>
  <c r="M214" i="1" s="1"/>
  <c r="L460" i="1"/>
  <c r="M460" i="1" s="1"/>
  <c r="L455" i="1"/>
  <c r="M455" i="1" s="1"/>
  <c r="L382" i="1"/>
  <c r="M382" i="1" s="1"/>
  <c r="L420" i="1"/>
  <c r="M420" i="1" s="1"/>
  <c r="L449" i="1"/>
  <c r="M449" i="1" s="1"/>
  <c r="L445" i="1"/>
  <c r="M445" i="1" s="1"/>
  <c r="L441" i="1"/>
  <c r="M441" i="1" s="1"/>
  <c r="L437" i="1"/>
  <c r="M437" i="1" s="1"/>
  <c r="L431" i="1"/>
  <c r="M431" i="1" s="1"/>
  <c r="L427" i="1"/>
  <c r="M427" i="1" s="1"/>
  <c r="L423" i="1"/>
  <c r="M423" i="1" s="1"/>
  <c r="L418" i="1"/>
  <c r="M418" i="1" s="1"/>
  <c r="L413" i="1"/>
  <c r="M413" i="1" s="1"/>
  <c r="L408" i="1"/>
  <c r="M408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62" i="1"/>
  <c r="M362" i="1" s="1"/>
  <c r="L358" i="1"/>
  <c r="M358" i="1" s="1"/>
  <c r="L353" i="1"/>
  <c r="M353" i="1" s="1"/>
  <c r="L348" i="1"/>
  <c r="M348" i="1" s="1"/>
  <c r="L344" i="1"/>
  <c r="M344" i="1" s="1"/>
  <c r="L340" i="1"/>
  <c r="M340" i="1" s="1"/>
  <c r="L336" i="1"/>
  <c r="M336" i="1" s="1"/>
  <c r="L458" i="1"/>
  <c r="M458" i="1" s="1"/>
  <c r="L330" i="1"/>
  <c r="M330" i="1" s="1"/>
  <c r="L322" i="1"/>
  <c r="M322" i="1" s="1"/>
  <c r="L313" i="1"/>
  <c r="M313" i="1" s="1"/>
  <c r="L305" i="1"/>
  <c r="M305" i="1" s="1"/>
  <c r="L297" i="1"/>
  <c r="M297" i="1" s="1"/>
  <c r="L288" i="1"/>
  <c r="M288" i="1" s="1"/>
  <c r="L280" i="1"/>
  <c r="M280" i="1" s="1"/>
  <c r="L272" i="1"/>
  <c r="M272" i="1" s="1"/>
  <c r="L264" i="1"/>
  <c r="M264" i="1" s="1"/>
  <c r="L255" i="1"/>
  <c r="M255" i="1" s="1"/>
  <c r="L247" i="1"/>
  <c r="M247" i="1" s="1"/>
  <c r="L239" i="1"/>
  <c r="M239" i="1" s="1"/>
  <c r="L231" i="1"/>
  <c r="M231" i="1" s="1"/>
  <c r="L206" i="1"/>
  <c r="M206" i="1" s="1"/>
  <c r="L459" i="1"/>
  <c r="M459" i="1" s="1"/>
  <c r="L456" i="1"/>
  <c r="M456" i="1" s="1"/>
  <c r="L448" i="1"/>
  <c r="M448" i="1" s="1"/>
  <c r="L446" i="1"/>
  <c r="M446" i="1" s="1"/>
  <c r="L444" i="1"/>
  <c r="M444" i="1" s="1"/>
  <c r="L442" i="1"/>
  <c r="M442" i="1" s="1"/>
  <c r="L440" i="1"/>
  <c r="M440" i="1" s="1"/>
  <c r="L438" i="1"/>
  <c r="M438" i="1" s="1"/>
  <c r="L436" i="1"/>
  <c r="M436" i="1" s="1"/>
  <c r="L433" i="1"/>
  <c r="M433" i="1" s="1"/>
  <c r="L430" i="1"/>
  <c r="M430" i="1" s="1"/>
  <c r="L428" i="1"/>
  <c r="M428" i="1" s="1"/>
  <c r="L426" i="1"/>
  <c r="M426" i="1" s="1"/>
  <c r="L424" i="1"/>
  <c r="M424" i="1" s="1"/>
  <c r="L422" i="1"/>
  <c r="M422" i="1" s="1"/>
  <c r="L419" i="1"/>
  <c r="M419" i="1" s="1"/>
  <c r="L417" i="1"/>
  <c r="M417" i="1" s="1"/>
  <c r="L414" i="1"/>
  <c r="M414" i="1" s="1"/>
  <c r="L412" i="1"/>
  <c r="M412" i="1" s="1"/>
  <c r="L410" i="1"/>
  <c r="M410" i="1" s="1"/>
  <c r="L407" i="1"/>
  <c r="M407" i="1" s="1"/>
  <c r="L405" i="1"/>
  <c r="M405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7" i="1"/>
  <c r="M367" i="1" s="1"/>
  <c r="L361" i="1"/>
  <c r="M361" i="1" s="1"/>
  <c r="L359" i="1"/>
  <c r="M359" i="1" s="1"/>
  <c r="L356" i="1"/>
  <c r="M356" i="1" s="1"/>
  <c r="L354" i="1"/>
  <c r="M354" i="1" s="1"/>
  <c r="L352" i="1"/>
  <c r="M352" i="1" s="1"/>
  <c r="L350" i="1"/>
  <c r="M350" i="1" s="1"/>
  <c r="L347" i="1"/>
  <c r="M347" i="1" s="1"/>
  <c r="L345" i="1"/>
  <c r="M345" i="1" s="1"/>
  <c r="L343" i="1"/>
  <c r="M343" i="1" s="1"/>
  <c r="L341" i="1"/>
  <c r="M341" i="1" s="1"/>
  <c r="L339" i="1"/>
  <c r="M339" i="1" s="1"/>
  <c r="L337" i="1"/>
  <c r="M337" i="1" s="1"/>
  <c r="L335" i="1"/>
  <c r="M335" i="1" s="1"/>
  <c r="L203" i="1"/>
  <c r="M203" i="1" s="1"/>
  <c r="L201" i="1"/>
  <c r="M201" i="1" s="1"/>
  <c r="L198" i="1"/>
  <c r="M198" i="1" s="1"/>
  <c r="L196" i="1"/>
  <c r="M196" i="1" s="1"/>
  <c r="L193" i="1"/>
  <c r="M193" i="1" s="1"/>
  <c r="L191" i="1"/>
  <c r="M191" i="1" s="1"/>
  <c r="L189" i="1"/>
  <c r="M189" i="1" s="1"/>
  <c r="L186" i="1"/>
  <c r="M186" i="1" s="1"/>
  <c r="L184" i="1"/>
  <c r="M184" i="1" s="1"/>
  <c r="L182" i="1"/>
  <c r="M182" i="1" s="1"/>
  <c r="L180" i="1"/>
  <c r="M180" i="1" s="1"/>
  <c r="L177" i="1"/>
  <c r="M177" i="1" s="1"/>
  <c r="L175" i="1"/>
  <c r="M175" i="1" s="1"/>
  <c r="L172" i="1"/>
  <c r="M172" i="1" s="1"/>
  <c r="L170" i="1"/>
  <c r="M170" i="1" s="1"/>
  <c r="L168" i="1"/>
  <c r="M168" i="1" s="1"/>
  <c r="L166" i="1"/>
  <c r="M166" i="1" s="1"/>
  <c r="L163" i="1"/>
  <c r="M163" i="1" s="1"/>
  <c r="L332" i="1"/>
  <c r="M332" i="1" s="1"/>
  <c r="L328" i="1"/>
  <c r="M328" i="1" s="1"/>
  <c r="L324" i="1"/>
  <c r="M324" i="1" s="1"/>
  <c r="L319" i="1"/>
  <c r="M319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0" i="1"/>
  <c r="M290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3" i="1"/>
  <c r="M253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10" i="1"/>
  <c r="M210" i="1" s="1"/>
  <c r="L333" i="1"/>
  <c r="M333" i="1" s="1"/>
  <c r="L329" i="1"/>
  <c r="M329" i="1" s="1"/>
  <c r="L325" i="1"/>
  <c r="M325" i="1" s="1"/>
  <c r="L321" i="1"/>
  <c r="M321" i="1" s="1"/>
  <c r="L314" i="1"/>
  <c r="M314" i="1" s="1"/>
  <c r="L310" i="1"/>
  <c r="M310" i="1" s="1"/>
  <c r="L308" i="1"/>
  <c r="M308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6" i="1"/>
  <c r="M256" i="1" s="1"/>
  <c r="L252" i="1"/>
  <c r="M252" i="1" s="1"/>
  <c r="L248" i="1"/>
  <c r="M248" i="1" s="1"/>
  <c r="L244" i="1"/>
  <c r="M244" i="1" s="1"/>
  <c r="L240" i="1"/>
  <c r="M240" i="1" s="1"/>
  <c r="L236" i="1"/>
  <c r="M236" i="1" s="1"/>
  <c r="L230" i="1"/>
  <c r="M230" i="1" s="1"/>
  <c r="L213" i="1"/>
  <c r="M213" i="1" s="1"/>
  <c r="L209" i="1"/>
  <c r="M209" i="1" s="1"/>
  <c r="L205" i="1"/>
  <c r="M205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31" i="1"/>
  <c r="M331" i="1" s="1"/>
  <c r="L327" i="1"/>
  <c r="M327" i="1" s="1"/>
  <c r="L323" i="1"/>
  <c r="M323" i="1" s="1"/>
  <c r="L318" i="1"/>
  <c r="M318" i="1" s="1"/>
  <c r="L316" i="1"/>
  <c r="M316" i="1" s="1"/>
  <c r="L312" i="1"/>
  <c r="M312" i="1" s="1"/>
  <c r="L306" i="1"/>
  <c r="M306" i="1" s="1"/>
  <c r="L304" i="1"/>
  <c r="M304" i="1" s="1"/>
  <c r="L300" i="1"/>
  <c r="M300" i="1" s="1"/>
  <c r="L296" i="1"/>
  <c r="M296" i="1" s="1"/>
  <c r="L291" i="1"/>
  <c r="M291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32" i="1"/>
  <c r="M232" i="1" s="1"/>
  <c r="L215" i="1"/>
  <c r="M215" i="1" s="1"/>
  <c r="L211" i="1"/>
  <c r="M211" i="1" s="1"/>
  <c r="L207" i="1"/>
  <c r="M207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2" i="1"/>
  <c r="M212" i="1" s="1"/>
  <c r="L208" i="1"/>
  <c r="M208" i="1" s="1"/>
  <c r="L204" i="1"/>
  <c r="M204" i="1" s="1"/>
  <c r="L202" i="1"/>
  <c r="M202" i="1" s="1"/>
  <c r="L199" i="1"/>
  <c r="M199" i="1" s="1"/>
  <c r="L197" i="1"/>
  <c r="M197" i="1" s="1"/>
  <c r="L194" i="1"/>
  <c r="M194" i="1" s="1"/>
  <c r="L192" i="1"/>
  <c r="M192" i="1" s="1"/>
  <c r="L190" i="1"/>
  <c r="M190" i="1" s="1"/>
  <c r="L187" i="1"/>
  <c r="M187" i="1" s="1"/>
  <c r="L185" i="1"/>
  <c r="M185" i="1" s="1"/>
  <c r="L183" i="1"/>
  <c r="M183" i="1" s="1"/>
  <c r="L181" i="1"/>
  <c r="M181" i="1" s="1"/>
  <c r="L178" i="1"/>
  <c r="M178" i="1" s="1"/>
  <c r="L176" i="1"/>
  <c r="M176" i="1" s="1"/>
  <c r="L173" i="1"/>
  <c r="M173" i="1" s="1"/>
  <c r="L171" i="1"/>
  <c r="M171" i="1" s="1"/>
  <c r="L169" i="1"/>
  <c r="M169" i="1" s="1"/>
  <c r="L167" i="1"/>
  <c r="M167" i="1" s="1"/>
  <c r="L164" i="1"/>
  <c r="M164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5" i="1"/>
  <c r="D475" i="1"/>
  <c r="G475" i="1"/>
  <c r="H475" i="1"/>
  <c r="J475" i="1"/>
  <c r="K475" i="1"/>
  <c r="C481" i="1"/>
  <c r="D481" i="1"/>
  <c r="E481" i="1"/>
  <c r="G481" i="1"/>
  <c r="H481" i="1"/>
  <c r="J481" i="1"/>
  <c r="K481" i="1"/>
  <c r="E465" i="1"/>
  <c r="G465" i="1"/>
  <c r="J465" i="1"/>
  <c r="K465" i="1"/>
  <c r="E466" i="1"/>
  <c r="G466" i="1"/>
  <c r="H466" i="1"/>
  <c r="J466" i="1"/>
  <c r="K466" i="1"/>
  <c r="D467" i="1"/>
  <c r="E467" i="1"/>
  <c r="G467" i="1"/>
  <c r="H467" i="1"/>
  <c r="J467" i="1"/>
  <c r="K467" i="1"/>
  <c r="C468" i="1"/>
  <c r="D468" i="1"/>
  <c r="E468" i="1"/>
  <c r="G468" i="1"/>
  <c r="H468" i="1"/>
  <c r="J468" i="1"/>
  <c r="K468" i="1"/>
  <c r="B468" i="1"/>
  <c r="C457" i="1"/>
  <c r="D457" i="1"/>
  <c r="E457" i="1"/>
  <c r="G457" i="1"/>
  <c r="H457" i="1"/>
  <c r="J457" i="1"/>
  <c r="K457" i="1"/>
  <c r="C454" i="1"/>
  <c r="D454" i="1"/>
  <c r="E454" i="1"/>
  <c r="G454" i="1"/>
  <c r="H454" i="1"/>
  <c r="J454" i="1"/>
  <c r="K454" i="1"/>
  <c r="B454" i="1"/>
  <c r="K320" i="1"/>
  <c r="C421" i="1"/>
  <c r="D421" i="1"/>
  <c r="E421" i="1"/>
  <c r="G421" i="1"/>
  <c r="H421" i="1"/>
  <c r="J421" i="1"/>
  <c r="K421" i="1"/>
  <c r="B421" i="1"/>
  <c r="C415" i="1"/>
  <c r="D415" i="1"/>
  <c r="E415" i="1"/>
  <c r="G415" i="1"/>
  <c r="H415" i="1"/>
  <c r="J415" i="1"/>
  <c r="K415" i="1"/>
  <c r="B415" i="1"/>
  <c r="C409" i="1"/>
  <c r="D409" i="1"/>
  <c r="E409" i="1"/>
  <c r="G409" i="1"/>
  <c r="H409" i="1"/>
  <c r="J409" i="1"/>
  <c r="K409" i="1"/>
  <c r="J370" i="1"/>
  <c r="C370" i="1"/>
  <c r="D370" i="1"/>
  <c r="E370" i="1"/>
  <c r="G370" i="1"/>
  <c r="K370" i="1"/>
  <c r="H349" i="1"/>
  <c r="K349" i="1"/>
  <c r="C320" i="1"/>
  <c r="C292" i="1"/>
  <c r="D292" i="1"/>
  <c r="G292" i="1"/>
  <c r="H292" i="1"/>
  <c r="J292" i="1"/>
  <c r="K292" i="1"/>
  <c r="C484" i="1"/>
  <c r="D484" i="1"/>
  <c r="E257" i="1"/>
  <c r="E484" i="1" s="1"/>
  <c r="G257" i="1"/>
  <c r="G484" i="1" s="1"/>
  <c r="H257" i="1"/>
  <c r="J257" i="1"/>
  <c r="J484" i="1" s="1"/>
  <c r="K257" i="1"/>
  <c r="C228" i="1"/>
  <c r="D228" i="1"/>
  <c r="E228" i="1"/>
  <c r="G228" i="1"/>
  <c r="H228" i="1"/>
  <c r="J228" i="1"/>
  <c r="K228" i="1"/>
  <c r="C200" i="1"/>
  <c r="D200" i="1"/>
  <c r="E200" i="1"/>
  <c r="G200" i="1"/>
  <c r="H200" i="1"/>
  <c r="J200" i="1"/>
  <c r="K200" i="1"/>
  <c r="E195" i="1"/>
  <c r="G195" i="1"/>
  <c r="H195" i="1"/>
  <c r="J195" i="1"/>
  <c r="K195" i="1"/>
  <c r="C188" i="1"/>
  <c r="D188" i="1"/>
  <c r="E188" i="1"/>
  <c r="G188" i="1"/>
  <c r="H188" i="1"/>
  <c r="J188" i="1"/>
  <c r="K188" i="1"/>
  <c r="C174" i="1"/>
  <c r="D174" i="1"/>
  <c r="E174" i="1"/>
  <c r="G174" i="1"/>
  <c r="J174" i="1"/>
  <c r="K174" i="1"/>
  <c r="C165" i="1"/>
  <c r="E165" i="1"/>
  <c r="G165" i="1"/>
  <c r="H165" i="1"/>
  <c r="K165" i="1"/>
  <c r="C162" i="1"/>
  <c r="G162" i="1"/>
  <c r="H162" i="1"/>
  <c r="J162" i="1"/>
  <c r="K162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G92" i="1"/>
  <c r="H92" i="1"/>
  <c r="J92" i="1"/>
  <c r="K92" i="1"/>
  <c r="C83" i="1"/>
  <c r="C483" i="1" s="1"/>
  <c r="D83" i="1"/>
  <c r="D483" i="1" s="1"/>
  <c r="E83" i="1"/>
  <c r="E483" i="1" s="1"/>
  <c r="G83" i="1"/>
  <c r="G483" i="1" s="1"/>
  <c r="H83" i="1"/>
  <c r="H483" i="1" s="1"/>
  <c r="J83" i="1"/>
  <c r="J483" i="1" s="1"/>
  <c r="K83" i="1"/>
  <c r="K483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M30" i="1" s="1"/>
  <c r="F31" i="1"/>
  <c r="F32" i="1"/>
  <c r="F33" i="1"/>
  <c r="F37" i="1"/>
  <c r="F38" i="1"/>
  <c r="F39" i="1"/>
  <c r="F41" i="1"/>
  <c r="F43" i="1"/>
  <c r="F44" i="1"/>
  <c r="F45" i="1"/>
  <c r="C36" i="1"/>
  <c r="C35" i="1" s="1"/>
  <c r="C34" i="1" s="1"/>
  <c r="D36" i="1"/>
  <c r="D35" i="1" s="1"/>
  <c r="D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1" i="1"/>
  <c r="B457" i="1"/>
  <c r="B453" i="1" s="1"/>
  <c r="B409" i="1"/>
  <c r="H370" i="1"/>
  <c r="B370" i="1"/>
  <c r="B320" i="1"/>
  <c r="B292" i="1"/>
  <c r="B484" i="1"/>
  <c r="H227" i="1"/>
  <c r="F227" i="1" s="1"/>
  <c r="L227" i="1" s="1"/>
  <c r="M227" i="1" s="1"/>
  <c r="H226" i="1"/>
  <c r="F226" i="1" s="1"/>
  <c r="L226" i="1" s="1"/>
  <c r="M226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B200" i="1"/>
  <c r="B195" i="1"/>
  <c r="B188" i="1"/>
  <c r="B174" i="1"/>
  <c r="B165" i="1"/>
  <c r="B99" i="1"/>
  <c r="B92" i="1"/>
  <c r="B83" i="1"/>
  <c r="B483" i="1" s="1"/>
  <c r="B77" i="1"/>
  <c r="B50" i="1"/>
  <c r="B36" i="1"/>
  <c r="B35" i="1" s="1"/>
  <c r="B34" i="1" s="1"/>
  <c r="B21" i="1"/>
  <c r="B10" i="1"/>
  <c r="F165" i="1" l="1"/>
  <c r="G49" i="1"/>
  <c r="G35" i="1"/>
  <c r="G34" i="1" s="1"/>
  <c r="E35" i="1"/>
  <c r="E34" i="1" s="1"/>
  <c r="E9" i="1"/>
  <c r="M75" i="1"/>
  <c r="M141" i="1"/>
  <c r="M140" i="1"/>
  <c r="C49" i="1"/>
  <c r="C450" i="1" s="1"/>
  <c r="C482" i="1" s="1"/>
  <c r="K484" i="1"/>
  <c r="H484" i="1"/>
  <c r="F484" i="1" s="1"/>
  <c r="E49" i="1"/>
  <c r="E450" i="1" s="1"/>
  <c r="E482" i="1" s="1"/>
  <c r="D49" i="1"/>
  <c r="D450" i="1" s="1"/>
  <c r="H49" i="1"/>
  <c r="H450" i="1" s="1"/>
  <c r="H482" i="1" s="1"/>
  <c r="M100" i="1"/>
  <c r="M107" i="1" s="1"/>
  <c r="L107" i="1"/>
  <c r="I370" i="1"/>
  <c r="B464" i="1"/>
  <c r="F370" i="1"/>
  <c r="J9" i="1"/>
  <c r="J480" i="1" s="1"/>
  <c r="I34" i="1"/>
  <c r="I320" i="1"/>
  <c r="I457" i="1"/>
  <c r="F457" i="1"/>
  <c r="I468" i="1"/>
  <c r="I50" i="1"/>
  <c r="I349" i="1"/>
  <c r="F468" i="1"/>
  <c r="I466" i="1"/>
  <c r="I77" i="1"/>
  <c r="F77" i="1"/>
  <c r="I92" i="1"/>
  <c r="F92" i="1"/>
  <c r="I119" i="1"/>
  <c r="F119" i="1"/>
  <c r="I165" i="1"/>
  <c r="I188" i="1"/>
  <c r="F188" i="1"/>
  <c r="I200" i="1"/>
  <c r="F200" i="1"/>
  <c r="F349" i="1"/>
  <c r="F466" i="1"/>
  <c r="G463" i="1"/>
  <c r="F50" i="1"/>
  <c r="J464" i="1"/>
  <c r="I61" i="1"/>
  <c r="G464" i="1"/>
  <c r="F61" i="1"/>
  <c r="D464" i="1"/>
  <c r="I257" i="1"/>
  <c r="F257" i="1"/>
  <c r="K463" i="1"/>
  <c r="E463" i="1"/>
  <c r="C463" i="1"/>
  <c r="K464" i="1"/>
  <c r="H464" i="1"/>
  <c r="E464" i="1"/>
  <c r="C464" i="1"/>
  <c r="I67" i="1"/>
  <c r="F67" i="1"/>
  <c r="I83" i="1"/>
  <c r="I483" i="1" s="1"/>
  <c r="F83" i="1"/>
  <c r="F483" i="1" s="1"/>
  <c r="I99" i="1"/>
  <c r="F99" i="1"/>
  <c r="I113" i="1"/>
  <c r="F113" i="1"/>
  <c r="I162" i="1"/>
  <c r="F162" i="1"/>
  <c r="I174" i="1"/>
  <c r="F174" i="1"/>
  <c r="I195" i="1"/>
  <c r="F195" i="1"/>
  <c r="I228" i="1"/>
  <c r="F228" i="1"/>
  <c r="I292" i="1"/>
  <c r="F292" i="1"/>
  <c r="F320" i="1"/>
  <c r="I409" i="1"/>
  <c r="F409" i="1"/>
  <c r="I415" i="1"/>
  <c r="F415" i="1"/>
  <c r="I421" i="1"/>
  <c r="F421" i="1"/>
  <c r="I454" i="1"/>
  <c r="F454" i="1"/>
  <c r="I467" i="1"/>
  <c r="F467" i="1"/>
  <c r="I465" i="1"/>
  <c r="F465" i="1"/>
  <c r="I481" i="1"/>
  <c r="F481" i="1"/>
  <c r="I475" i="1"/>
  <c r="F475" i="1"/>
  <c r="J463" i="1"/>
  <c r="H463" i="1"/>
  <c r="D463" i="1"/>
  <c r="K453" i="1"/>
  <c r="G453" i="1"/>
  <c r="E453" i="1"/>
  <c r="C453" i="1"/>
  <c r="G9" i="1"/>
  <c r="G480" i="1" s="1"/>
  <c r="J453" i="1"/>
  <c r="H453" i="1"/>
  <c r="D453" i="1"/>
  <c r="K9" i="1"/>
  <c r="K480" i="1" s="1"/>
  <c r="C9" i="1"/>
  <c r="C480" i="1" s="1"/>
  <c r="I21" i="1"/>
  <c r="K49" i="1"/>
  <c r="K450" i="1" s="1"/>
  <c r="K482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80" i="1" s="1"/>
  <c r="I35" i="1"/>
  <c r="B9" i="1"/>
  <c r="B480" i="1" s="1"/>
  <c r="B228" i="1"/>
  <c r="B49" i="1" s="1"/>
  <c r="B463" i="1"/>
  <c r="M21" i="1" l="1"/>
  <c r="K8" i="1"/>
  <c r="K47" i="1" s="1"/>
  <c r="F35" i="1"/>
  <c r="L35" i="1" s="1"/>
  <c r="M35" i="1" s="1"/>
  <c r="G8" i="1"/>
  <c r="G47" i="1" s="1"/>
  <c r="F34" i="1"/>
  <c r="L34" i="1" s="1"/>
  <c r="M34" i="1" s="1"/>
  <c r="J473" i="1"/>
  <c r="E480" i="1"/>
  <c r="E472" i="1"/>
  <c r="B450" i="1"/>
  <c r="B482" i="1" s="1"/>
  <c r="L370" i="1"/>
  <c r="M370" i="1" s="1"/>
  <c r="C8" i="1"/>
  <c r="C47" i="1" s="1"/>
  <c r="I484" i="1"/>
  <c r="B8" i="1"/>
  <c r="B47" i="1" s="1"/>
  <c r="D8" i="1"/>
  <c r="D47" i="1" s="1"/>
  <c r="I9" i="1"/>
  <c r="L292" i="1"/>
  <c r="M292" i="1" s="1"/>
  <c r="E8" i="1"/>
  <c r="E47" i="1" s="1"/>
  <c r="J8" i="1"/>
  <c r="J47" i="1" s="1"/>
  <c r="L10" i="1"/>
  <c r="M10" i="1" s="1"/>
  <c r="J472" i="1"/>
  <c r="L320" i="1"/>
  <c r="M320" i="1" s="1"/>
  <c r="L50" i="1"/>
  <c r="M50" i="1" s="1"/>
  <c r="L457" i="1"/>
  <c r="M457" i="1" s="1"/>
  <c r="F9" i="1"/>
  <c r="H480" i="1"/>
  <c r="F480" i="1" s="1"/>
  <c r="K472" i="1"/>
  <c r="H473" i="1"/>
  <c r="D472" i="1"/>
  <c r="G473" i="1"/>
  <c r="L466" i="1"/>
  <c r="M466" i="1" s="1"/>
  <c r="L349" i="1"/>
  <c r="M349" i="1" s="1"/>
  <c r="I480" i="1"/>
  <c r="E473" i="1"/>
  <c r="K473" i="1"/>
  <c r="C472" i="1"/>
  <c r="G472" i="1"/>
  <c r="D473" i="1"/>
  <c r="L468" i="1"/>
  <c r="M468" i="1" s="1"/>
  <c r="C473" i="1"/>
  <c r="H472" i="1"/>
  <c r="L21" i="1"/>
  <c r="I463" i="1"/>
  <c r="L481" i="1"/>
  <c r="M481" i="1" s="1"/>
  <c r="L67" i="1"/>
  <c r="L200" i="1"/>
  <c r="M200" i="1" s="1"/>
  <c r="L421" i="1"/>
  <c r="M421" i="1" s="1"/>
  <c r="L162" i="1"/>
  <c r="M162" i="1" s="1"/>
  <c r="L467" i="1"/>
  <c r="M467" i="1" s="1"/>
  <c r="L409" i="1"/>
  <c r="M409" i="1" s="1"/>
  <c r="L195" i="1"/>
  <c r="M195" i="1" s="1"/>
  <c r="L99" i="1"/>
  <c r="M99" i="1" s="1"/>
  <c r="L188" i="1"/>
  <c r="M188" i="1" s="1"/>
  <c r="L165" i="1"/>
  <c r="M165" i="1" s="1"/>
  <c r="L119" i="1"/>
  <c r="M119" i="1" s="1"/>
  <c r="L92" i="1"/>
  <c r="M92" i="1" s="1"/>
  <c r="L77" i="1"/>
  <c r="M77" i="1" s="1"/>
  <c r="I453" i="1"/>
  <c r="F453" i="1"/>
  <c r="L465" i="1"/>
  <c r="M465" i="1" s="1"/>
  <c r="L454" i="1"/>
  <c r="M454" i="1" s="1"/>
  <c r="L415" i="1"/>
  <c r="M415" i="1" s="1"/>
  <c r="L228" i="1"/>
  <c r="M228" i="1" s="1"/>
  <c r="L174" i="1"/>
  <c r="M174" i="1" s="1"/>
  <c r="L113" i="1"/>
  <c r="M113" i="1" s="1"/>
  <c r="L83" i="1"/>
  <c r="L483" i="1" s="1"/>
  <c r="L61" i="1"/>
  <c r="M61" i="1" s="1"/>
  <c r="F463" i="1"/>
  <c r="L475" i="1"/>
  <c r="M475" i="1" s="1"/>
  <c r="L257" i="1"/>
  <c r="M257" i="1" s="1"/>
  <c r="F464" i="1"/>
  <c r="I464" i="1"/>
  <c r="J450" i="1"/>
  <c r="I49" i="1"/>
  <c r="G450" i="1"/>
  <c r="F49" i="1"/>
  <c r="H8" i="1"/>
  <c r="H47" i="1" s="1"/>
  <c r="L36" i="1"/>
  <c r="M36" i="1" s="1"/>
  <c r="K451" i="1"/>
  <c r="K471" i="1" s="1"/>
  <c r="I47" i="1" l="1"/>
  <c r="I473" i="1"/>
  <c r="F47" i="1"/>
  <c r="I472" i="1"/>
  <c r="F473" i="1"/>
  <c r="L484" i="1"/>
  <c r="M484" i="1" s="1"/>
  <c r="I8" i="1"/>
  <c r="M83" i="1"/>
  <c r="M483" i="1" s="1"/>
  <c r="C451" i="1"/>
  <c r="C471" i="1" s="1"/>
  <c r="L9" i="1"/>
  <c r="M9" i="1" s="1"/>
  <c r="M67" i="1"/>
  <c r="B451" i="1"/>
  <c r="B471" i="1" s="1"/>
  <c r="E451" i="1"/>
  <c r="E471" i="1" s="1"/>
  <c r="D451" i="1"/>
  <c r="D471" i="1" s="1"/>
  <c r="L463" i="1"/>
  <c r="M463" i="1" s="1"/>
  <c r="G451" i="1"/>
  <c r="G471" i="1" s="1"/>
  <c r="G482" i="1"/>
  <c r="F482" i="1" s="1"/>
  <c r="F472" i="1"/>
  <c r="H451" i="1"/>
  <c r="H471" i="1" s="1"/>
  <c r="L480" i="1"/>
  <c r="M480" i="1" s="1"/>
  <c r="L464" i="1"/>
  <c r="M464" i="1" s="1"/>
  <c r="L453" i="1"/>
  <c r="M453" i="1" s="1"/>
  <c r="F450" i="1"/>
  <c r="D482" i="1"/>
  <c r="J482" i="1"/>
  <c r="I482" i="1" s="1"/>
  <c r="I450" i="1"/>
  <c r="J451" i="1"/>
  <c r="L49" i="1"/>
  <c r="M49" i="1" s="1"/>
  <c r="F8" i="1"/>
  <c r="L47" i="1" l="1"/>
  <c r="M47" i="1" s="1"/>
  <c r="L473" i="1"/>
  <c r="M473" i="1" s="1"/>
  <c r="L472" i="1"/>
  <c r="M472" i="1" s="1"/>
  <c r="L8" i="1"/>
  <c r="M8" i="1" s="1"/>
  <c r="F471" i="1"/>
  <c r="F451" i="1"/>
  <c r="L450" i="1"/>
  <c r="M450" i="1" s="1"/>
  <c r="L482" i="1"/>
  <c r="M482" i="1" s="1"/>
  <c r="I451" i="1"/>
  <c r="J471" i="1"/>
  <c r="I471" i="1" s="1"/>
  <c r="L471" i="1" l="1"/>
  <c r="M471" i="1" s="1"/>
  <c r="L451" i="1"/>
  <c r="M451" i="1" s="1"/>
  <c r="B472" i="1"/>
  <c r="B473" i="1" l="1"/>
</calcChain>
</file>

<file path=xl/sharedStrings.xml><?xml version="1.0" encoding="utf-8"?>
<sst xmlns="http://schemas.openxmlformats.org/spreadsheetml/2006/main" count="417" uniqueCount="276">
  <si>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</si>
  <si>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</si>
  <si>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</si>
  <si>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</si>
  <si>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</si>
  <si>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</si>
  <si>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</si>
  <si>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</si>
  <si>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</si>
  <si>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</si>
  <si>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</si>
  <si>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</si>
  <si>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</si>
  <si>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</si>
  <si>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</si>
  <si>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</si>
  <si>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</si>
  <si>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</si>
  <si>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</si>
  <si>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</si>
  <si>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</si>
  <si>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</si>
  <si>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</si>
  <si>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</si>
  <si>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</si>
  <si>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</si>
  <si>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</si>
  <si>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</si>
  <si>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</si>
  <si>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</si>
  <si>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</si>
  <si>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</si>
  <si>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</si>
  <si>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</si>
  <si>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</si>
  <si>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</si>
  <si>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</si>
  <si>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</si>
  <si>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</si>
  <si>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</si>
  <si>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</si>
  <si>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</si>
  <si>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</si>
  <si>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</si>
  <si>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</si>
  <si>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</si>
  <si>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</si>
  <si>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</si>
  <si>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</si>
  <si>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</si>
  <si>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</si>
  <si>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</si>
  <si>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</si>
  <si>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</si>
  <si>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</si>
  <si>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</si>
  <si>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</si>
  <si>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</si>
  <si>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</si>
  <si>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</si>
  <si>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</si>
  <si>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</si>
  <si>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</si>
  <si>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</si>
  <si>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</si>
  <si>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</si>
  <si>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</si>
  <si>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</si>
  <si>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</si>
  <si>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</si>
  <si>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</si>
  <si>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</si>
  <si>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</si>
  <si>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</si>
  <si>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</si>
  <si>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</si>
  <si>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</si>
  <si>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</si>
  <si>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</si>
  <si>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</si>
  <si>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</si>
  <si>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</si>
  <si>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</si>
  <si>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</si>
  <si>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</si>
  <si>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</si>
  <si>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</si>
  <si>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</si>
  <si>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</si>
  <si>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</si>
  <si>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</si>
  <si>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</si>
  <si>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</si>
  <si>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</si>
  <si>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</si>
  <si>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</si>
  <si>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</si>
  <si>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</si>
  <si>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</si>
  <si>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</si>
  <si>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</si>
  <si>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</si>
  <si>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</si>
  <si>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</si>
  <si>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</si>
  <si>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</si>
  <si>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</si>
  <si>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</si>
  <si>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</si>
  <si>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</si>
  <si>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</si>
  <si>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</si>
  <si>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</si>
  <si>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</si>
  <si>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</si>
  <si>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</si>
  <si>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</si>
  <si>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</si>
  <si>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</si>
  <si>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</si>
  <si>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</si>
  <si>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</si>
  <si>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</si>
  <si>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</si>
  <si>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</si>
  <si>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</si>
  <si>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</si>
  <si>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</si>
  <si>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</si>
  <si>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</si>
  <si>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</si>
  <si>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</si>
  <si>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</si>
  <si>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</si>
  <si>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</si>
  <si>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</si>
  <si>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</si>
  <si>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</si>
  <si>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</si>
  <si>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</si>
  <si>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</si>
  <si>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</si>
  <si>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</si>
  <si>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</si>
  <si>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</si>
  <si>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</si>
  <si>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</si>
  <si>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</si>
  <si>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</si>
  <si>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</si>
  <si>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</si>
  <si>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</si>
  <si>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</si>
  <si>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</si>
  <si>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</si>
  <si>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</si>
  <si>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</si>
  <si>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</si>
  <si>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</si>
  <si>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</si>
  <si>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</si>
  <si>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</si>
  <si>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</si>
  <si>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</si>
  <si>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</si>
  <si>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</si>
  <si>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</si>
  <si>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</si>
  <si>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</si>
  <si>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</si>
  <si>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</si>
  <si>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</si>
  <si>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</si>
  <si>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</si>
  <si>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</si>
  <si>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</si>
  <si>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</si>
  <si>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</si>
  <si>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</si>
  <si>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</si>
  <si>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</si>
  <si>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</si>
  <si>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</si>
  <si>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</si>
  <si>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</si>
  <si>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</si>
  <si>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</si>
  <si>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</si>
  <si>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</si>
  <si>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</si>
  <si>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</si>
  <si>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</si>
  <si>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</si>
  <si>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</si>
  <si>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</si>
  <si>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</si>
  <si>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</si>
  <si>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</si>
  <si>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</si>
  <si>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</si>
  <si>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</si>
  <si>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</si>
  <si>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</si>
  <si>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</si>
  <si>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</si>
  <si>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</si>
  <si>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</si>
  <si>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</si>
  <si>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</si>
  <si>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</si>
  <si>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</si>
  <si>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</si>
  <si>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</si>
  <si>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</si>
  <si>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</si>
  <si>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</si>
  <si>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</si>
  <si>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</si>
  <si>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</si>
  <si>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</si>
  <si>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</si>
  <si>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</si>
  <si>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</si>
  <si>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</si>
  <si>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</si>
  <si>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</si>
  <si>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</si>
  <si>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</si>
  <si>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</si>
  <si>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</si>
  <si>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</si>
  <si>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</si>
  <si>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</si>
  <si>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</si>
  <si>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</si>
  <si>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</si>
  <si>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</si>
  <si>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</si>
  <si>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</si>
  <si>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2022 год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</si>
  <si>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</si>
  <si>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</si>
  <si>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</si>
  <si>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</si>
  <si>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</si>
  <si>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</si>
  <si>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</si>
  <si>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</si>
  <si>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</si>
  <si>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</si>
  <si>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>модернизация школьных столовых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</si>
  <si>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</si>
  <si>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</si>
  <si>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2023 год и на плановый период 2024 и 2025 годов"</t>
    </r>
  </si>
  <si>
    <t>2023 год</t>
  </si>
  <si>
    <t>Исполнено на 01.01.2023</t>
  </si>
  <si>
    <t>выплаты при ликвидации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</si>
  <si>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</si>
  <si>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</si>
  <si>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</si>
  <si>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</si>
  <si>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t>Ремонт автомобильной дороги</t>
  </si>
  <si>
    <t>Бюджетные ассигнования на 2023год (первоначальная редакция - Решение о бюджете от 16.12.2022 года №6-231)</t>
  </si>
  <si>
    <t>Исполнено на 1 июля 2023года</t>
  </si>
  <si>
    <t>Бюджетные ассигнования на 2023год (действующая редакция - Решение о бюджете от 28.04.2023 года №6-249)</t>
  </si>
  <si>
    <t xml:space="preserve">Увеличение связано с выделением дополнительной финансовой помощи в сумме 9 000 000,00 руб. согласно постановления Правительства Брянской области № 291-п от 07.07.2023г.  </t>
  </si>
  <si>
    <t>Снижение поступлений от продажи земельных участков, находящихся в муниципальной собственности связано с несостоявшимися торгами в виду отсутствия поданных заявок</t>
  </si>
  <si>
    <t xml:space="preserve">Увеличение связано с выделением МБТ в сумме 635 513,00 руб. на поощрение муниципальных управленческих команд согласно постановления Правительства Брянской области № 266-п  от 27.06.2023г.  </t>
  </si>
  <si>
    <t xml:space="preserve">Увеличение согласно постановлению Правительства Брянской области № 253-п от 26.06.2023г. на развитие материально-технической базы в сфере физической культуры и спорта областного бюджет +81 187,00 руб. + софинансирование из м.б.+ 4237,00 руб..                                                                                                    </t>
  </si>
  <si>
    <t xml:space="preserve">Увеличение согласно постановления Правительства Брянской области № 253-п от 26.06.2023г. на развитие материально-технической базы в сфере физической культуры и спорта за счет областного бюджета +81 187,00 руб..                                                                                                    </t>
  </si>
  <si>
    <t xml:space="preserve">Увеличение связано с выделением МБТ в сумме 147 407,78 руб. на поощрение муниципальных управленческих команд согласно постановления Правительства Брянской области № 266-п  от 27.06.2023г. </t>
  </si>
  <si>
    <t xml:space="preserve">Увеличение связано с выделением МБТ в сумме 488 105,22 руб. на поощрение муниципальных управленческих команд согласно постановления Правительства Брянской области № 266-п  от 27.06.2023г.  </t>
  </si>
  <si>
    <t xml:space="preserve">Уменьшение на софинансирование из м.б.-4 273,00 руб. на развитие материально-технической базы в сфере физической культуры и спорта  согласно постановления Правительства Брянской области № 253-п от 26.06.2023г.  </t>
  </si>
  <si>
    <t xml:space="preserve">Уменьшение на софинансирование из м.б.- 4 273,00 руб. на развитие материально-технической базы в сфере физической культуры и спорта  согласно постановления Правительства Брянской области № 253-п от 26.06.2023г.  </t>
  </si>
  <si>
    <t xml:space="preserve">Увеличение согласно постановления Правительства Брянской области № 253-п от 26.06.2023г. на развитие материально-технической базы в сфере физической культуры и спорта; за счет областного бюджета  +81 187,00 руб. и софинансирование из м.б  .+ 4 273,00 руб..                                                                                                    </t>
  </si>
  <si>
    <t xml:space="preserve">Увеличение за счет остатка средств местного бюджета на 01.01.2023г. на оказание финансовой помощи бюджету городского поселения в связи со списанием денежных средств с единого налогового счета и недопоступлении собственных доходов для осуществления запланированных ежемесячных расходов в целях недопущения образования просроченной кредиторской задолженности (уличное освещение, софинансирование по комфортной городской среде, налоги, то уличного освещения, взносы на кап.ремонт)                                                                                              + 1 827 317,72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</si>
</sst>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6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6"/>
  <sheetViews>
    <sheetView tabSelected="1" view="pageBreakPreview" zoomScale="82" zoomScaleNormal="85" zoomScaleSheetLayoutView="82" workbookViewId="0">
      <pane xSplit="1" ySplit="7" topLeftCell="D8" activePane="bottomRight" state="frozen"/>
      <selection pane="topRight" activeCell="B1" sqref="B1"/>
      <selection pane="bottomLeft" activeCell="A8" sqref="A8"/>
      <selection pane="bottomRight" activeCell="N284" sqref="N284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4.28515625" style="111" customWidth="1"/>
    <col min="12" max="12" width="14.140625" style="111" customWidth="1"/>
    <col min="13" max="13" width="15.42578125" style="111" customWidth="1"/>
    <col min="14" max="14" width="59.42578125" style="112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1" t="s">
        <v>253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195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3" t="s">
        <v>0</v>
      </c>
      <c r="B4" s="141" t="s">
        <v>239</v>
      </c>
      <c r="C4" s="193" t="s">
        <v>254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 t="s">
        <v>196</v>
      </c>
    </row>
    <row r="5" spans="1:14" s="23" customFormat="1" ht="17.45" customHeight="1" x14ac:dyDescent="0.25">
      <c r="A5" s="193"/>
      <c r="B5" s="195" t="s">
        <v>255</v>
      </c>
      <c r="C5" s="194" t="s">
        <v>262</v>
      </c>
      <c r="D5" s="194" t="s">
        <v>264</v>
      </c>
      <c r="E5" s="192" t="s">
        <v>263</v>
      </c>
      <c r="F5" s="193" t="s">
        <v>202</v>
      </c>
      <c r="G5" s="193"/>
      <c r="H5" s="193"/>
      <c r="I5" s="193"/>
      <c r="J5" s="193"/>
      <c r="K5" s="193"/>
      <c r="L5" s="193"/>
      <c r="M5" s="192" t="s">
        <v>201</v>
      </c>
      <c r="N5" s="194"/>
    </row>
    <row r="6" spans="1:14" s="23" customFormat="1" ht="103.5" customHeight="1" x14ac:dyDescent="0.25">
      <c r="A6" s="193"/>
      <c r="B6" s="195"/>
      <c r="C6" s="194"/>
      <c r="D6" s="194"/>
      <c r="E6" s="192"/>
      <c r="F6" s="142" t="s">
        <v>197</v>
      </c>
      <c r="G6" s="142" t="s">
        <v>198</v>
      </c>
      <c r="H6" s="142" t="s">
        <v>102</v>
      </c>
      <c r="I6" s="142" t="s">
        <v>199</v>
      </c>
      <c r="J6" s="142" t="s">
        <v>198</v>
      </c>
      <c r="K6" s="142" t="s">
        <v>102</v>
      </c>
      <c r="L6" s="142" t="s">
        <v>200</v>
      </c>
      <c r="M6" s="192"/>
      <c r="N6" s="194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209655287.63</v>
      </c>
      <c r="C8" s="7">
        <f t="shared" si="1"/>
        <v>197211781.53</v>
      </c>
      <c r="D8" s="7">
        <f t="shared" si="1"/>
        <v>206764973.53</v>
      </c>
      <c r="E8" s="7">
        <f t="shared" si="1"/>
        <v>87903574.24000001</v>
      </c>
      <c r="F8" s="7">
        <f>G8+H8</f>
        <v>9716700</v>
      </c>
      <c r="G8" s="7">
        <f t="shared" si="1"/>
        <v>9716700</v>
      </c>
      <c r="H8" s="7">
        <f t="shared" si="1"/>
        <v>0</v>
      </c>
      <c r="I8" s="7">
        <f>J8+K8</f>
        <v>-9000000</v>
      </c>
      <c r="J8" s="7">
        <f t="shared" si="1"/>
        <v>0</v>
      </c>
      <c r="K8" s="7">
        <f t="shared" si="1"/>
        <v>-9000000</v>
      </c>
      <c r="L8" s="7">
        <f>I8+F8</f>
        <v>716700</v>
      </c>
      <c r="M8" s="7">
        <f>D8+L8</f>
        <v>207481673.53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46286006.009999998</v>
      </c>
      <c r="C9" s="9">
        <f t="shared" si="2"/>
        <v>62456000</v>
      </c>
      <c r="D9" s="9">
        <f t="shared" si="2"/>
        <v>62456000</v>
      </c>
      <c r="E9" s="9">
        <f>E10+E21</f>
        <v>20368587.260000002</v>
      </c>
      <c r="F9" s="9">
        <f t="shared" ref="F9:F45" si="3">G9+H9</f>
        <v>0</v>
      </c>
      <c r="G9" s="9">
        <f t="shared" si="2"/>
        <v>0</v>
      </c>
      <c r="H9" s="9">
        <f t="shared" si="2"/>
        <v>0</v>
      </c>
      <c r="I9" s="9">
        <f t="shared" ref="I9:I72" si="4">J9+K9</f>
        <v>-9000000</v>
      </c>
      <c r="J9" s="9">
        <f t="shared" si="2"/>
        <v>0</v>
      </c>
      <c r="K9" s="9">
        <f t="shared" si="2"/>
        <v>-9000000</v>
      </c>
      <c r="L9" s="9">
        <f t="shared" ref="L9:L72" si="5">I9+F9</f>
        <v>-9000000</v>
      </c>
      <c r="M9" s="9">
        <f t="shared" ref="M9:M45" si="6">D9+L9</f>
        <v>53456000</v>
      </c>
      <c r="N9" s="180"/>
    </row>
    <row r="10" spans="1:14" s="4" customFormat="1" ht="44.25" customHeight="1" x14ac:dyDescent="0.25">
      <c r="A10" s="8" t="s">
        <v>3</v>
      </c>
      <c r="B10" s="9">
        <f>SUM(B11:B20)-B12</f>
        <v>41612566.659999996</v>
      </c>
      <c r="C10" s="9">
        <f t="shared" ref="C10:K10" si="7">SUM(C11:C20)-C12</f>
        <v>43114000</v>
      </c>
      <c r="D10" s="9">
        <f t="shared" si="7"/>
        <v>43114000</v>
      </c>
      <c r="E10" s="9">
        <f t="shared" si="7"/>
        <v>18587397.75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43114000</v>
      </c>
      <c r="N10" s="180"/>
    </row>
    <row r="11" spans="1:14" s="4" customFormat="1" ht="37.5" customHeight="1" x14ac:dyDescent="0.25">
      <c r="A11" s="10" t="s">
        <v>4</v>
      </c>
      <c r="B11" s="11">
        <v>29174567.379999999</v>
      </c>
      <c r="C11" s="11">
        <v>31588000</v>
      </c>
      <c r="D11" s="12">
        <v>31588000</v>
      </c>
      <c r="E11" s="11">
        <v>13839434.189999999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31588000</v>
      </c>
      <c r="N11" s="186"/>
    </row>
    <row r="12" spans="1:14" s="4" customFormat="1" ht="25.5" x14ac:dyDescent="0.25">
      <c r="A12" s="13" t="s">
        <v>5</v>
      </c>
      <c r="B12" s="14">
        <v>25351130</v>
      </c>
      <c r="C12" s="14">
        <v>27660000</v>
      </c>
      <c r="D12" s="14">
        <v>27660000</v>
      </c>
      <c r="E12" s="14"/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27660000</v>
      </c>
      <c r="N12" s="138"/>
    </row>
    <row r="13" spans="1:14" s="4" customFormat="1" ht="15" x14ac:dyDescent="0.25">
      <c r="A13" s="10" t="s">
        <v>6</v>
      </c>
      <c r="B13" s="16">
        <v>7148730.54</v>
      </c>
      <c r="C13" s="16">
        <v>6234000</v>
      </c>
      <c r="D13" s="16">
        <v>6234000</v>
      </c>
      <c r="E13" s="16">
        <v>3396983.51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6234000</v>
      </c>
      <c r="N13" s="180"/>
    </row>
    <row r="14" spans="1:14" s="4" customFormat="1" ht="15" x14ac:dyDescent="0.25">
      <c r="A14" s="10" t="s">
        <v>7</v>
      </c>
      <c r="B14" s="16">
        <v>-9214.3700000000008</v>
      </c>
      <c r="C14" s="16">
        <v>0</v>
      </c>
      <c r="D14" s="16">
        <v>0</v>
      </c>
      <c r="E14" s="16">
        <v>-16417.22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3"/>
    </row>
    <row r="15" spans="1:14" s="181" customFormat="1" ht="40.5" customHeight="1" x14ac:dyDescent="0.25">
      <c r="A15" s="103" t="s">
        <v>8</v>
      </c>
      <c r="B15" s="20">
        <v>4285010.09</v>
      </c>
      <c r="C15" s="20">
        <v>4195000</v>
      </c>
      <c r="D15" s="20">
        <v>4195000</v>
      </c>
      <c r="E15" s="20">
        <v>978883.09</v>
      </c>
      <c r="F15" s="20">
        <f t="shared" si="3"/>
        <v>0</v>
      </c>
      <c r="G15" s="20"/>
      <c r="H15" s="160"/>
      <c r="I15" s="160">
        <f t="shared" si="4"/>
        <v>0</v>
      </c>
      <c r="J15" s="160"/>
      <c r="K15" s="160"/>
      <c r="L15" s="184">
        <f t="shared" si="5"/>
        <v>0</v>
      </c>
      <c r="M15" s="184">
        <f t="shared" si="6"/>
        <v>4195000</v>
      </c>
      <c r="N15" s="180"/>
    </row>
    <row r="16" spans="1:14" s="4" customFormat="1" ht="38.25" x14ac:dyDescent="0.25">
      <c r="A16" s="10" t="s">
        <v>9</v>
      </c>
      <c r="B16" s="16">
        <v>680282.3</v>
      </c>
      <c r="C16" s="16">
        <v>767000</v>
      </c>
      <c r="D16" s="16">
        <v>767000</v>
      </c>
      <c r="E16" s="16">
        <v>236277.15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767000</v>
      </c>
      <c r="N16" s="119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19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19"/>
    </row>
    <row r="19" spans="1:14" s="4" customFormat="1" ht="15" x14ac:dyDescent="0.25">
      <c r="A19" s="10" t="s">
        <v>12</v>
      </c>
      <c r="B19" s="16">
        <v>333190.71999999997</v>
      </c>
      <c r="C19" s="16">
        <v>330000</v>
      </c>
      <c r="D19" s="16">
        <v>330000</v>
      </c>
      <c r="E19" s="16">
        <v>152237.03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19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19"/>
    </row>
    <row r="21" spans="1:14" s="4" customFormat="1" ht="15" x14ac:dyDescent="0.25">
      <c r="A21" s="8" t="s">
        <v>14</v>
      </c>
      <c r="B21" s="9">
        <f>SUM(B22:B33)</f>
        <v>4673439.3500000006</v>
      </c>
      <c r="C21" s="9">
        <f t="shared" ref="C21:K21" si="8">SUM(C22:C33)</f>
        <v>19342000</v>
      </c>
      <c r="D21" s="9">
        <f t="shared" si="8"/>
        <v>19342000</v>
      </c>
      <c r="E21" s="9">
        <f t="shared" si="8"/>
        <v>1781189.51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-9000000</v>
      </c>
      <c r="J21" s="9">
        <f t="shared" si="8"/>
        <v>0</v>
      </c>
      <c r="K21" s="9">
        <f t="shared" si="8"/>
        <v>-9000000</v>
      </c>
      <c r="L21" s="9">
        <f t="shared" si="5"/>
        <v>-9000000</v>
      </c>
      <c r="M21" s="9">
        <f>D21+F21-I21</f>
        <v>28342000</v>
      </c>
      <c r="N21" s="118"/>
    </row>
    <row r="22" spans="1:14" s="4" customFormat="1" ht="30" x14ac:dyDescent="0.25">
      <c r="A22" s="19" t="s">
        <v>15</v>
      </c>
      <c r="B22" s="16">
        <v>154099.89000000001</v>
      </c>
      <c r="C22" s="16">
        <v>311000</v>
      </c>
      <c r="D22" s="16">
        <v>311000</v>
      </c>
      <c r="E22" s="16">
        <v>132695.87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311000</v>
      </c>
      <c r="N22" s="178"/>
    </row>
    <row r="23" spans="1:14" s="4" customFormat="1" ht="30" x14ac:dyDescent="0.25">
      <c r="A23" s="19" t="s">
        <v>16</v>
      </c>
      <c r="B23" s="16">
        <v>124173.24</v>
      </c>
      <c r="C23" s="16">
        <v>120000</v>
      </c>
      <c r="D23" s="16">
        <v>120000</v>
      </c>
      <c r="E23" s="16">
        <v>52701.43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120000</v>
      </c>
      <c r="N23" s="178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19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19"/>
    </row>
    <row r="26" spans="1:14" s="4" customFormat="1" ht="30" x14ac:dyDescent="0.25">
      <c r="A26" s="19" t="s">
        <v>19</v>
      </c>
      <c r="B26" s="16">
        <v>5552.27</v>
      </c>
      <c r="C26" s="16">
        <v>5000</v>
      </c>
      <c r="D26" s="16">
        <v>5000</v>
      </c>
      <c r="E26" s="16">
        <v>2891.81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5000</v>
      </c>
      <c r="N26" s="178"/>
    </row>
    <row r="27" spans="1:14" s="4" customFormat="1" ht="30" x14ac:dyDescent="0.25">
      <c r="A27" s="19" t="s">
        <v>20</v>
      </c>
      <c r="B27" s="16">
        <v>532189.82999999996</v>
      </c>
      <c r="C27" s="16">
        <v>436000</v>
      </c>
      <c r="D27" s="16">
        <v>436000</v>
      </c>
      <c r="E27" s="16">
        <v>295137.39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436000</v>
      </c>
      <c r="N27" s="119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19"/>
    </row>
    <row r="29" spans="1:14" s="4" customFormat="1" ht="45" x14ac:dyDescent="0.25">
      <c r="A29" s="19" t="s">
        <v>22</v>
      </c>
      <c r="B29" s="16">
        <v>760100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78"/>
    </row>
    <row r="30" spans="1:14" s="4" customFormat="1" ht="60" x14ac:dyDescent="0.25">
      <c r="A30" s="19" t="s">
        <v>23</v>
      </c>
      <c r="B30" s="16">
        <v>2915982.16</v>
      </c>
      <c r="C30" s="16">
        <v>18150000</v>
      </c>
      <c r="D30" s="16">
        <v>18150000</v>
      </c>
      <c r="E30" s="16">
        <v>1240562.5900000001</v>
      </c>
      <c r="F30" s="16">
        <f t="shared" si="3"/>
        <v>0</v>
      </c>
      <c r="G30" s="16">
        <v>0</v>
      </c>
      <c r="H30" s="17">
        <v>0</v>
      </c>
      <c r="I30" s="17">
        <f t="shared" si="4"/>
        <v>-9000000</v>
      </c>
      <c r="J30" s="16">
        <v>0</v>
      </c>
      <c r="K30" s="16">
        <v>-9000000</v>
      </c>
      <c r="L30" s="16">
        <f t="shared" si="5"/>
        <v>-9000000</v>
      </c>
      <c r="M30" s="16">
        <f>D30+F30+I30</f>
        <v>9150000</v>
      </c>
      <c r="N30" s="189" t="s">
        <v>266</v>
      </c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19"/>
    </row>
    <row r="32" spans="1:14" s="4" customFormat="1" ht="30" x14ac:dyDescent="0.25">
      <c r="A32" s="19" t="s">
        <v>25</v>
      </c>
      <c r="B32" s="16">
        <v>181341.96</v>
      </c>
      <c r="C32" s="16">
        <v>320000</v>
      </c>
      <c r="D32" s="16">
        <v>320000</v>
      </c>
      <c r="E32" s="16">
        <v>57200.42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78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19"/>
    </row>
    <row r="34" spans="1:501" s="4" customFormat="1" ht="121.5" customHeight="1" x14ac:dyDescent="0.25">
      <c r="A34" s="8" t="s">
        <v>27</v>
      </c>
      <c r="B34" s="9">
        <f>B35+B44+B45+B46</f>
        <v>163369281.62</v>
      </c>
      <c r="C34" s="9">
        <f t="shared" ref="C34:K34" si="9">C35+C44+C45+C46</f>
        <v>134755781.53</v>
      </c>
      <c r="D34" s="9">
        <f>D35+D44+D45+D46</f>
        <v>144308973.53</v>
      </c>
      <c r="E34" s="9">
        <f t="shared" si="9"/>
        <v>67534986.980000004</v>
      </c>
      <c r="F34" s="9">
        <f t="shared" si="3"/>
        <v>9716700</v>
      </c>
      <c r="G34" s="9">
        <f t="shared" si="9"/>
        <v>9716700</v>
      </c>
      <c r="H34" s="9">
        <f t="shared" si="9"/>
        <v>0</v>
      </c>
      <c r="I34" s="9">
        <f t="shared" si="4"/>
        <v>0</v>
      </c>
      <c r="J34" s="9">
        <f t="shared" si="9"/>
        <v>0</v>
      </c>
      <c r="K34" s="9">
        <f t="shared" si="9"/>
        <v>0</v>
      </c>
      <c r="L34" s="9">
        <f t="shared" si="5"/>
        <v>9716700</v>
      </c>
      <c r="M34" s="9">
        <f t="shared" si="6"/>
        <v>154025673.53</v>
      </c>
      <c r="N34" s="178"/>
    </row>
    <row r="35" spans="1:501" ht="110.25" customHeight="1" x14ac:dyDescent="0.25">
      <c r="A35" s="10" t="s">
        <v>28</v>
      </c>
      <c r="B35" s="16">
        <f t="shared" ref="B35:K35" si="10">B36+B40+B41+B42</f>
        <v>163366669.22</v>
      </c>
      <c r="C35" s="16">
        <f t="shared" si="10"/>
        <v>134755781.53</v>
      </c>
      <c r="D35" s="16">
        <f t="shared" si="10"/>
        <v>144308973.53</v>
      </c>
      <c r="E35" s="16">
        <f>E36+E40+E41+E42</f>
        <v>67534986.980000004</v>
      </c>
      <c r="F35" s="16">
        <f t="shared" si="3"/>
        <v>9716700</v>
      </c>
      <c r="G35" s="16">
        <f>G36+G40+G41+G42+G44</f>
        <v>9716700</v>
      </c>
      <c r="H35" s="16">
        <f t="shared" si="10"/>
        <v>0</v>
      </c>
      <c r="I35" s="16">
        <f t="shared" si="4"/>
        <v>0</v>
      </c>
      <c r="J35" s="16">
        <f>J36+J40+J41+J42+J44</f>
        <v>0</v>
      </c>
      <c r="K35" s="16">
        <f t="shared" si="10"/>
        <v>0</v>
      </c>
      <c r="L35" s="16">
        <f t="shared" si="5"/>
        <v>9716700</v>
      </c>
      <c r="M35" s="16">
        <f t="shared" si="6"/>
        <v>154025673.53</v>
      </c>
      <c r="N35" s="178"/>
    </row>
    <row r="36" spans="1:501" ht="15" x14ac:dyDescent="0.25">
      <c r="A36" s="10" t="s">
        <v>29</v>
      </c>
      <c r="B36" s="16">
        <f>B37+B38+B39</f>
        <v>49289328</v>
      </c>
      <c r="C36" s="16">
        <f t="shared" ref="C36:K36" si="11">C37+C38+C39</f>
        <v>28478980</v>
      </c>
      <c r="D36" s="16">
        <f t="shared" si="11"/>
        <v>28478980</v>
      </c>
      <c r="E36" s="16">
        <f t="shared" si="11"/>
        <v>15533993</v>
      </c>
      <c r="F36" s="16">
        <f t="shared" si="3"/>
        <v>9000000</v>
      </c>
      <c r="G36" s="16">
        <f t="shared" si="11"/>
        <v>9000000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9000000</v>
      </c>
      <c r="M36" s="16">
        <f t="shared" si="6"/>
        <v>37478980</v>
      </c>
      <c r="N36" s="178"/>
    </row>
    <row r="37" spans="1:501" ht="25.5" x14ac:dyDescent="0.25">
      <c r="A37" s="22" t="s">
        <v>30</v>
      </c>
      <c r="B37" s="16">
        <v>19793000</v>
      </c>
      <c r="C37" s="16">
        <v>21797000</v>
      </c>
      <c r="D37" s="16">
        <v>21797000</v>
      </c>
      <c r="E37" s="16">
        <v>11889275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21797000</v>
      </c>
      <c r="N37" s="119"/>
    </row>
    <row r="38" spans="1:501" ht="90.75" customHeight="1" x14ac:dyDescent="0.25">
      <c r="A38" s="22" t="s">
        <v>31</v>
      </c>
      <c r="B38" s="16">
        <v>29496328</v>
      </c>
      <c r="C38" s="16">
        <v>6681980</v>
      </c>
      <c r="D38" s="16">
        <v>6681980</v>
      </c>
      <c r="E38" s="16">
        <v>3644718</v>
      </c>
      <c r="F38" s="16">
        <f t="shared" si="3"/>
        <v>9000000</v>
      </c>
      <c r="G38" s="16">
        <v>9000000</v>
      </c>
      <c r="H38" s="17">
        <v>0</v>
      </c>
      <c r="I38" s="17">
        <f t="shared" si="4"/>
        <v>0</v>
      </c>
      <c r="J38" s="16">
        <v>0</v>
      </c>
      <c r="K38" s="16">
        <v>0</v>
      </c>
      <c r="L38" s="16">
        <f t="shared" si="5"/>
        <v>9000000</v>
      </c>
      <c r="M38" s="16">
        <f t="shared" si="6"/>
        <v>15681980</v>
      </c>
      <c r="N38" s="187" t="s">
        <v>265</v>
      </c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19"/>
    </row>
    <row r="40" spans="1:501" ht="66" customHeight="1" x14ac:dyDescent="0.25">
      <c r="A40" s="10" t="s">
        <v>33</v>
      </c>
      <c r="B40" s="16">
        <v>15906815.68</v>
      </c>
      <c r="C40" s="16">
        <v>3416805.37</v>
      </c>
      <c r="D40" s="16">
        <v>12969997.369999999</v>
      </c>
      <c r="E40" s="16">
        <v>2441263.2000000002</v>
      </c>
      <c r="F40" s="16">
        <f t="shared" si="3"/>
        <v>81187</v>
      </c>
      <c r="G40" s="16">
        <v>81187</v>
      </c>
      <c r="H40" s="17"/>
      <c r="I40" s="17">
        <f t="shared" si="4"/>
        <v>0</v>
      </c>
      <c r="J40" s="16"/>
      <c r="K40" s="16"/>
      <c r="L40" s="16">
        <f t="shared" si="5"/>
        <v>81187</v>
      </c>
      <c r="M40" s="16">
        <f t="shared" si="6"/>
        <v>13051184.369999999</v>
      </c>
      <c r="N40" s="178" t="s">
        <v>269</v>
      </c>
    </row>
    <row r="41" spans="1:501" ht="55.5" customHeight="1" x14ac:dyDescent="0.25">
      <c r="A41" s="10" t="s">
        <v>34</v>
      </c>
      <c r="B41" s="16">
        <v>88560593.260000005</v>
      </c>
      <c r="C41" s="16">
        <v>93068894.560000002</v>
      </c>
      <c r="D41" s="16">
        <v>93068894.560000002</v>
      </c>
      <c r="E41" s="16">
        <v>45994612.109999999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93068894.560000002</v>
      </c>
      <c r="N41" s="178"/>
    </row>
    <row r="42" spans="1:501" ht="99.75" customHeight="1" x14ac:dyDescent="0.25">
      <c r="A42" s="10" t="s">
        <v>35</v>
      </c>
      <c r="B42" s="16">
        <v>9609932.2799999993</v>
      </c>
      <c r="C42" s="16">
        <v>9791101.5999999996</v>
      </c>
      <c r="D42" s="16">
        <v>9791101.5999999996</v>
      </c>
      <c r="E42" s="16">
        <v>3565118.67</v>
      </c>
      <c r="F42" s="16">
        <f t="shared" si="3"/>
        <v>635513</v>
      </c>
      <c r="G42" s="16">
        <v>635513</v>
      </c>
      <c r="H42" s="17">
        <v>0</v>
      </c>
      <c r="I42" s="17">
        <f t="shared" si="4"/>
        <v>0</v>
      </c>
      <c r="J42" s="16">
        <v>0</v>
      </c>
      <c r="K42" s="16">
        <v>0</v>
      </c>
      <c r="L42" s="16">
        <f t="shared" si="5"/>
        <v>635513</v>
      </c>
      <c r="M42" s="16">
        <f t="shared" si="6"/>
        <v>10426614.6</v>
      </c>
      <c r="N42" s="187" t="s">
        <v>267</v>
      </c>
    </row>
    <row r="43" spans="1:501" ht="48" customHeight="1" x14ac:dyDescent="0.25">
      <c r="A43" s="22" t="s">
        <v>36</v>
      </c>
      <c r="B43" s="16">
        <v>3677300</v>
      </c>
      <c r="C43" s="16">
        <v>5010200</v>
      </c>
      <c r="D43" s="16">
        <v>5010200</v>
      </c>
      <c r="E43" s="16">
        <v>400000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5010200</v>
      </c>
      <c r="N43" s="178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19"/>
    </row>
    <row r="45" spans="1:501" ht="38.25" x14ac:dyDescent="0.25">
      <c r="A45" s="10" t="s">
        <v>38</v>
      </c>
      <c r="B45" s="16">
        <v>52248</v>
      </c>
      <c r="C45" s="16"/>
      <c r="D45" s="16"/>
      <c r="E45" s="16">
        <v>0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19"/>
    </row>
    <row r="46" spans="1:501" ht="15" x14ac:dyDescent="0.25">
      <c r="A46" s="10" t="s">
        <v>39</v>
      </c>
      <c r="B46" s="16">
        <v>-49635.6</v>
      </c>
      <c r="C46" s="16"/>
      <c r="D46" s="16"/>
      <c r="E46" s="16">
        <v>0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19"/>
    </row>
    <row r="47" spans="1:501" ht="15" x14ac:dyDescent="0.25">
      <c r="A47" s="24" t="s">
        <v>40</v>
      </c>
      <c r="B47" s="25">
        <f t="shared" ref="B47:K47" si="12">B8</f>
        <v>209655287.63</v>
      </c>
      <c r="C47" s="25">
        <f t="shared" si="12"/>
        <v>197211781.53</v>
      </c>
      <c r="D47" s="25">
        <f t="shared" si="12"/>
        <v>206764973.53</v>
      </c>
      <c r="E47" s="25">
        <f t="shared" si="12"/>
        <v>87903574.24000001</v>
      </c>
      <c r="F47" s="25">
        <f t="shared" ref="F47:F112" si="13">G47+H47</f>
        <v>9716700</v>
      </c>
      <c r="G47" s="25">
        <f t="shared" si="12"/>
        <v>9716700</v>
      </c>
      <c r="H47" s="25">
        <f t="shared" si="12"/>
        <v>0</v>
      </c>
      <c r="I47" s="25">
        <f t="shared" si="4"/>
        <v>-9000000</v>
      </c>
      <c r="J47" s="25">
        <f t="shared" si="12"/>
        <v>0</v>
      </c>
      <c r="K47" s="25">
        <f t="shared" si="12"/>
        <v>-9000000</v>
      </c>
      <c r="L47" s="25">
        <f t="shared" si="5"/>
        <v>716700</v>
      </c>
      <c r="M47" s="25">
        <f t="shared" ref="M47:M112" si="14">D47+L47</f>
        <v>207481673.53</v>
      </c>
      <c r="N47" s="120"/>
    </row>
    <row r="48" spans="1:501" s="27" customFormat="1" ht="15" x14ac:dyDescent="0.25">
      <c r="A48" s="26" t="s">
        <v>41</v>
      </c>
      <c r="B48" s="143"/>
      <c r="C48" s="143"/>
      <c r="D48" s="143"/>
      <c r="E48" s="143"/>
      <c r="F48" s="143"/>
      <c r="G48" s="143"/>
      <c r="H48" s="144"/>
      <c r="I48" s="144"/>
      <c r="J48" s="143"/>
      <c r="K48" s="145"/>
      <c r="L48" s="34"/>
      <c r="M48" s="146"/>
      <c r="N48" s="121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B50+B56+B60+B61+B67+B77+B92+B99+B110+B111+B113+B119+B162+B165+B174+B188+B195+B197+B198+B199+B200+B228+B276+B278+B280+B282+B284+B286+B287+B288+B290+B292+B320+B369+B370+B409+B415+B420+B421+B427+B430+B431+B433+B435+B446+B447+B449+B156</f>
        <v>205282573.29999998</v>
      </c>
      <c r="C49" s="7">
        <f>C50+C56+C60+C61+C67+C77+C92+C99+C110+C111+C113+C119+C162+C165+C174+C188+C195+C197+C198+C199+C200+C228+C276+C278+C280+C282+C284+C286+C287+C288+C290+C292+C320+C369+C370+C409+C415+C420+C421+C427+C430+C431+C433+C435+C446+C447+C449+C156</f>
        <v>197211781.53</v>
      </c>
      <c r="D49" s="7">
        <f>D50+D56+D60+D61+D67+D77+D92+D99+D110+D111+D113+D119+D162+D165+D174+D188+D195+D197+D198+D199+D200+D228+D276+D278+D280+D282+D284+D286+D287+D288+D290+D292+D320+D369+D370+D409+D415+D420+D421+D427+D430+D431+D433+D435+D446+D447+D449+D156</f>
        <v>217516836.38</v>
      </c>
      <c r="E49" s="7">
        <f>E50+E56+E60+E61+E67+E77+E92+E99+E110+E111+E113+E119+E162+E165+E174+E188+E195+E197+E198+E199+E200+E228+E276+E278+E280+E282+E284+E286+E287+E288+E290+E292+E320+E369+E370+E409+E415+E420+E421+E427+E430+E431+E433+E435+E446+E447+E449+E156</f>
        <v>96904183.809999987</v>
      </c>
      <c r="F49" s="7">
        <f t="shared" si="13"/>
        <v>2544017.7199999997</v>
      </c>
      <c r="G49" s="7">
        <f>G50+G56+G60+G61+G67+G77+G92+G99+G110+G111+G113+G119+G162+G165+G174+G188+G195+G197+G198+G199+G200+G228+G276+G278+G280+G282+G284+G286+G287+G288+G290+G292+G320+G369+G370+G409+G415+G420+G421+G427+G430+G431+G433+G435+G446+G447+G449+G109</f>
        <v>716700</v>
      </c>
      <c r="H49" s="7">
        <f>H50+H56+H60+H61+H67+H77+H92+H99+H110+H111+H113+H119+H150+H162+H165+H174+H188+H195+H197+H198+H199+H200+H228+H276+H278+H280+H282+H284+H286+H287+H288+H290+H292+H320+H369+H370+H409+H415+H420+H421+H427+H430+H431+H433+H435+H446+H447+H449+H156</f>
        <v>1827317.72</v>
      </c>
      <c r="I49" s="7">
        <f t="shared" si="4"/>
        <v>0</v>
      </c>
      <c r="J49" s="7">
        <f>J50+J56+J60+J61+J67+J77+J92+J99+J110+J111+J113+J119+J150+J162+J165+J174+J188+J195+J197+J198+J199+J200+J228+J276+J278+J280+J282+J284+J286+J287+J288+J290+J292+J320+J369+J370+J409+J415+J420+J421+J427+J430+J431+J433+J435+J446+J447+J449</f>
        <v>0</v>
      </c>
      <c r="K49" s="7">
        <f>K50+K56+K60+K61+K67+K77+K92+K99+K110+K111+K113+K119+K150+K162+K165+K174+K188+K195+K197+K198+K199+K200+K228+K276+K278+K280+K282+K284+K286+K287+K288+K290+K292+K320+K369+K370+K409+K415+K420+K421+K427+K430+K431+K433+K435+K446+K447+K449</f>
        <v>0</v>
      </c>
      <c r="L49" s="7">
        <f t="shared" si="5"/>
        <v>2544017.7199999997</v>
      </c>
      <c r="M49" s="7">
        <f t="shared" si="14"/>
        <v>220060854.09999999</v>
      </c>
      <c r="N49" s="117"/>
    </row>
    <row r="50" spans="1:501" ht="33.75" customHeight="1" x14ac:dyDescent="0.25">
      <c r="A50" s="28" t="s">
        <v>43</v>
      </c>
      <c r="B50" s="29">
        <f t="shared" ref="B50:K50" si="15">SUM(B51:B54)</f>
        <v>1847234.03</v>
      </c>
      <c r="C50" s="29">
        <f t="shared" si="15"/>
        <v>1852338</v>
      </c>
      <c r="D50" s="29">
        <f t="shared" si="15"/>
        <v>1852338</v>
      </c>
      <c r="E50" s="29">
        <f t="shared" si="15"/>
        <v>901101.36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1852338</v>
      </c>
      <c r="N50" s="122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19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19"/>
    </row>
    <row r="53" spans="1:501" ht="15" x14ac:dyDescent="0.25">
      <c r="A53" s="30" t="s">
        <v>46</v>
      </c>
      <c r="B53" s="16">
        <v>1847234.03</v>
      </c>
      <c r="C53" s="16">
        <v>1852338</v>
      </c>
      <c r="D53" s="16">
        <v>1852338</v>
      </c>
      <c r="E53" s="16">
        <v>901101.36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1852338</v>
      </c>
      <c r="N53" s="123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19"/>
    </row>
    <row r="56" spans="1:501" ht="38.25" x14ac:dyDescent="0.25">
      <c r="A56" s="30" t="s">
        <v>49</v>
      </c>
      <c r="B56" s="16">
        <v>0</v>
      </c>
      <c r="C56" s="16">
        <v>2320</v>
      </c>
      <c r="D56" s="16">
        <v>2320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2320</v>
      </c>
      <c r="N56" s="123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49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4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19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19"/>
    </row>
    <row r="60" spans="1:501" ht="63.75" x14ac:dyDescent="0.25">
      <c r="A60" s="30" t="s">
        <v>51</v>
      </c>
      <c r="B60" s="16">
        <v>7800</v>
      </c>
      <c r="C60" s="16">
        <v>10000</v>
      </c>
      <c r="D60" s="16">
        <v>10000</v>
      </c>
      <c r="E60" s="16"/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10000</v>
      </c>
      <c r="N60" s="123"/>
    </row>
    <row r="61" spans="1:501" ht="51" x14ac:dyDescent="0.25">
      <c r="A61" s="36" t="s">
        <v>52</v>
      </c>
      <c r="B61" s="37">
        <f>B62+B63+B64+B65</f>
        <v>547303.13</v>
      </c>
      <c r="C61" s="37">
        <f>C62+C63+C64+C65</f>
        <v>550710</v>
      </c>
      <c r="D61" s="37">
        <f t="shared" ref="D61:K61" si="16">D62+D63+D64+D65</f>
        <v>550710</v>
      </c>
      <c r="E61" s="37">
        <f t="shared" si="16"/>
        <v>233602.44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550710</v>
      </c>
      <c r="N61" s="125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1"/>
      <c r="I62" s="151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3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1"/>
      <c r="I63" s="151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3"/>
    </row>
    <row r="64" spans="1:501" ht="15" x14ac:dyDescent="0.25">
      <c r="A64" s="30" t="s">
        <v>46</v>
      </c>
      <c r="B64" s="34">
        <v>547303.13</v>
      </c>
      <c r="C64" s="34">
        <v>550710</v>
      </c>
      <c r="D64" s="34">
        <v>550710</v>
      </c>
      <c r="E64" s="34">
        <v>233602.44</v>
      </c>
      <c r="F64" s="34">
        <f t="shared" si="13"/>
        <v>0</v>
      </c>
      <c r="G64" s="34"/>
      <c r="H64" s="151"/>
      <c r="I64" s="151">
        <f t="shared" si="4"/>
        <v>0</v>
      </c>
      <c r="J64" s="34"/>
      <c r="K64" s="34"/>
      <c r="L64" s="34">
        <f t="shared" si="5"/>
        <v>0</v>
      </c>
      <c r="M64" s="34">
        <f t="shared" si="14"/>
        <v>550710</v>
      </c>
      <c r="N64" s="123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1"/>
      <c r="I65" s="151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3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1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3"/>
    </row>
    <row r="67" spans="1:14" ht="55.5" customHeight="1" x14ac:dyDescent="0.25">
      <c r="A67" s="38" t="s">
        <v>53</v>
      </c>
      <c r="B67" s="29">
        <f>B68+B69+B70+B71+B72+B73+B74</f>
        <v>24232453.080000002</v>
      </c>
      <c r="C67" s="29">
        <f t="shared" ref="C67:K67" si="17">C68+C69+C70+C71+C72+C73+C74</f>
        <v>24741961</v>
      </c>
      <c r="D67" s="29">
        <f t="shared" si="17"/>
        <v>24741961</v>
      </c>
      <c r="E67" s="29">
        <f t="shared" si="17"/>
        <v>12091131.859999999</v>
      </c>
      <c r="F67" s="29">
        <f t="shared" si="13"/>
        <v>488105.22</v>
      </c>
      <c r="G67" s="29">
        <f t="shared" si="17"/>
        <v>488105.22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488105.22</v>
      </c>
      <c r="M67" s="29">
        <f t="shared" si="14"/>
        <v>25230066.219999999</v>
      </c>
      <c r="N67" s="187" t="s">
        <v>271</v>
      </c>
    </row>
    <row r="68" spans="1:14" ht="15" x14ac:dyDescent="0.25">
      <c r="A68" s="30" t="s">
        <v>54</v>
      </c>
      <c r="B68" s="16">
        <v>327487.51</v>
      </c>
      <c r="C68" s="16">
        <v>335621</v>
      </c>
      <c r="D68" s="12">
        <v>335621</v>
      </c>
      <c r="E68" s="35">
        <v>153700.78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335621</v>
      </c>
      <c r="N68" s="178"/>
    </row>
    <row r="69" spans="1:14" ht="21" customHeight="1" x14ac:dyDescent="0.25">
      <c r="A69" s="30" t="s">
        <v>55</v>
      </c>
      <c r="B69" s="16">
        <v>13069688.33</v>
      </c>
      <c r="C69" s="16">
        <v>13292579</v>
      </c>
      <c r="D69" s="16">
        <v>13292579</v>
      </c>
      <c r="E69" s="35">
        <v>6186409.8899999997</v>
      </c>
      <c r="F69" s="16">
        <f t="shared" si="13"/>
        <v>314105.21999999997</v>
      </c>
      <c r="G69" s="16">
        <v>314105.21999999997</v>
      </c>
      <c r="H69" s="17"/>
      <c r="I69" s="17">
        <f t="shared" si="4"/>
        <v>0</v>
      </c>
      <c r="J69" s="16"/>
      <c r="K69" s="16"/>
      <c r="L69" s="16">
        <f t="shared" si="5"/>
        <v>314105.21999999997</v>
      </c>
      <c r="M69" s="16">
        <f t="shared" si="14"/>
        <v>13606684.220000001</v>
      </c>
      <c r="N69" s="180"/>
    </row>
    <row r="70" spans="1:14" ht="15" x14ac:dyDescent="0.25">
      <c r="A70" s="30" t="s">
        <v>224</v>
      </c>
      <c r="B70" s="16">
        <v>3300115.49</v>
      </c>
      <c r="C70" s="16">
        <v>3349280</v>
      </c>
      <c r="D70" s="16">
        <v>3349280</v>
      </c>
      <c r="E70" s="35">
        <v>1786179.02</v>
      </c>
      <c r="F70" s="16">
        <f t="shared" si="13"/>
        <v>127000</v>
      </c>
      <c r="G70" s="16">
        <v>127000</v>
      </c>
      <c r="H70" s="17"/>
      <c r="I70" s="17">
        <f t="shared" si="4"/>
        <v>0</v>
      </c>
      <c r="J70" s="16"/>
      <c r="K70" s="16"/>
      <c r="L70" s="16">
        <f t="shared" si="5"/>
        <v>127000</v>
      </c>
      <c r="M70" s="16">
        <f t="shared" si="14"/>
        <v>3476280</v>
      </c>
      <c r="N70" s="178"/>
    </row>
    <row r="71" spans="1:14" ht="15" x14ac:dyDescent="0.25">
      <c r="A71" s="30" t="s">
        <v>57</v>
      </c>
      <c r="B71" s="16">
        <v>647726.99</v>
      </c>
      <c r="C71" s="16">
        <v>649025</v>
      </c>
      <c r="D71" s="16">
        <v>649025</v>
      </c>
      <c r="E71" s="35">
        <v>328588.05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649025</v>
      </c>
      <c r="N71" s="178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0"/>
    </row>
    <row r="73" spans="1:14" ht="15" x14ac:dyDescent="0.25">
      <c r="A73" s="30" t="s">
        <v>225</v>
      </c>
      <c r="B73" s="16">
        <v>1041939.69</v>
      </c>
      <c r="C73" s="16">
        <v>1034736</v>
      </c>
      <c r="D73" s="16">
        <v>1034736</v>
      </c>
      <c r="E73" s="35">
        <v>567936.02</v>
      </c>
      <c r="F73" s="16">
        <f t="shared" si="13"/>
        <v>47000</v>
      </c>
      <c r="G73" s="16">
        <v>47000</v>
      </c>
      <c r="H73" s="17"/>
      <c r="I73" s="17">
        <f t="shared" ref="I73:I152" si="18">J73+K73</f>
        <v>0</v>
      </c>
      <c r="J73" s="17"/>
      <c r="K73" s="17"/>
      <c r="L73" s="16">
        <f t="shared" ref="L73:L152" si="19">I73+F73</f>
        <v>47000</v>
      </c>
      <c r="M73" s="16">
        <f t="shared" si="14"/>
        <v>1081736</v>
      </c>
      <c r="N73" s="178"/>
    </row>
    <row r="74" spans="1:14" ht="25.5" x14ac:dyDescent="0.25">
      <c r="A74" s="30" t="s">
        <v>226</v>
      </c>
      <c r="B74" s="16">
        <v>5845495.0700000003</v>
      </c>
      <c r="C74" s="16">
        <v>6080720</v>
      </c>
      <c r="D74" s="12">
        <v>6080720</v>
      </c>
      <c r="E74" s="35">
        <v>3068318.1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6080720</v>
      </c>
      <c r="N74" s="173"/>
    </row>
    <row r="75" spans="1:14" ht="27.75" customHeight="1" x14ac:dyDescent="0.25">
      <c r="A75" s="33" t="s">
        <v>99</v>
      </c>
      <c r="B75" s="16">
        <f>B68+B69+B70+B71+B73</f>
        <v>18386958.010000002</v>
      </c>
      <c r="C75" s="16">
        <f>C68+C69+C70+C71+C73</f>
        <v>18661241</v>
      </c>
      <c r="D75" s="16">
        <f t="shared" ref="D75:K75" si="20">D68+D69+D70+D71+D73</f>
        <v>18661241</v>
      </c>
      <c r="E75" s="16">
        <v>9022813.7599999998</v>
      </c>
      <c r="F75" s="16">
        <f t="shared" si="20"/>
        <v>488105.22</v>
      </c>
      <c r="G75" s="16">
        <f t="shared" si="20"/>
        <v>488105.22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488105.22</v>
      </c>
      <c r="M75" s="16">
        <f>M68+M69+M70+M71+M72+M73</f>
        <v>19149346.219999999</v>
      </c>
      <c r="N75" s="180"/>
    </row>
    <row r="76" spans="1:14" ht="25.5" x14ac:dyDescent="0.25">
      <c r="A76" s="33" t="s">
        <v>48</v>
      </c>
      <c r="B76" s="34">
        <v>1311630.31</v>
      </c>
      <c r="C76" s="34">
        <v>1114046</v>
      </c>
      <c r="D76" s="34">
        <v>1114046</v>
      </c>
      <c r="E76" s="34">
        <v>1018072.39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1114046</v>
      </c>
      <c r="N76" s="180"/>
    </row>
    <row r="77" spans="1:14" ht="51" x14ac:dyDescent="0.25">
      <c r="A77" s="30" t="s">
        <v>58</v>
      </c>
      <c r="B77" s="35">
        <f t="shared" ref="B77:K77" si="21">B79+B80+B81+B82</f>
        <v>13622.1</v>
      </c>
      <c r="C77" s="35">
        <f t="shared" si="21"/>
        <v>37412</v>
      </c>
      <c r="D77" s="35">
        <f t="shared" si="21"/>
        <v>37412</v>
      </c>
      <c r="E77" s="35">
        <f t="shared" si="21"/>
        <v>10249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37412</v>
      </c>
      <c r="N77" s="119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19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19"/>
    </row>
    <row r="80" spans="1:14" ht="15" x14ac:dyDescent="0.25">
      <c r="A80" s="30" t="s">
        <v>61</v>
      </c>
      <c r="B80" s="16">
        <v>13622.1</v>
      </c>
      <c r="C80" s="16">
        <v>37412</v>
      </c>
      <c r="D80" s="16">
        <v>37412</v>
      </c>
      <c r="E80" s="39">
        <v>10249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37412</v>
      </c>
      <c r="N80" s="119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19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1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10489</v>
      </c>
      <c r="C83" s="35">
        <f t="shared" ref="C83:K83" si="22">SUM(C84:C90)</f>
        <v>32420</v>
      </c>
      <c r="D83" s="35">
        <f t="shared" si="22"/>
        <v>32420</v>
      </c>
      <c r="E83" s="35">
        <f t="shared" si="22"/>
        <v>9001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32420</v>
      </c>
      <c r="N83" s="124"/>
    </row>
    <row r="84" spans="1:501" s="4" customFormat="1" ht="15" x14ac:dyDescent="0.25">
      <c r="A84" s="30" t="s">
        <v>227</v>
      </c>
      <c r="B84" s="16">
        <v>4980</v>
      </c>
      <c r="C84" s="16">
        <v>5000</v>
      </c>
      <c r="D84" s="16">
        <v>5000</v>
      </c>
      <c r="E84" s="35">
        <v>4056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5000</v>
      </c>
      <c r="N84" s="119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19"/>
    </row>
    <row r="86" spans="1:501" s="4" customFormat="1" ht="15" x14ac:dyDescent="0.25">
      <c r="A86" s="30" t="s">
        <v>64</v>
      </c>
      <c r="B86" s="16">
        <v>0</v>
      </c>
      <c r="C86" s="16">
        <v>2320</v>
      </c>
      <c r="D86" s="16">
        <v>2320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2320</v>
      </c>
      <c r="N86" s="119"/>
    </row>
    <row r="87" spans="1:501" s="4" customFormat="1" ht="15" x14ac:dyDescent="0.25">
      <c r="A87" s="30" t="s">
        <v>65</v>
      </c>
      <c r="B87" s="16">
        <v>5509</v>
      </c>
      <c r="C87" s="16">
        <v>25100</v>
      </c>
      <c r="D87" s="16">
        <v>25100</v>
      </c>
      <c r="E87" s="35">
        <v>4945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25100</v>
      </c>
      <c r="N87" s="119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19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19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3"/>
    </row>
    <row r="91" spans="1:501" s="4" customFormat="1" ht="25.5" x14ac:dyDescent="0.25">
      <c r="A91" s="33" t="s">
        <v>48</v>
      </c>
      <c r="B91" s="34">
        <v>2764</v>
      </c>
      <c r="C91" s="34">
        <v>7500</v>
      </c>
      <c r="D91" s="34">
        <v>7500</v>
      </c>
      <c r="E91" s="35">
        <v>3073</v>
      </c>
      <c r="F91" s="16">
        <f t="shared" si="13"/>
        <v>0</v>
      </c>
      <c r="G91" s="16"/>
      <c r="H91" s="151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7500</v>
      </c>
      <c r="N91" s="119"/>
    </row>
    <row r="92" spans="1:501" s="4" customFormat="1" ht="76.5" x14ac:dyDescent="0.25">
      <c r="A92" s="30" t="s">
        <v>68</v>
      </c>
      <c r="B92" s="35">
        <f>SUM(B93:B96)</f>
        <v>285700</v>
      </c>
      <c r="C92" s="35">
        <f t="shared" ref="C92:K92" si="23">SUM(C93:C96)</f>
        <v>270000</v>
      </c>
      <c r="D92" s="35">
        <f t="shared" si="23"/>
        <v>270000</v>
      </c>
      <c r="E92" s="35">
        <f t="shared" si="23"/>
        <v>113700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270000</v>
      </c>
      <c r="N92" s="124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19"/>
    </row>
    <row r="94" spans="1:501" s="4" customFormat="1" ht="43.5" customHeight="1" x14ac:dyDescent="0.25">
      <c r="A94" s="42" t="s">
        <v>230</v>
      </c>
      <c r="B94" s="16">
        <v>285700</v>
      </c>
      <c r="C94" s="16">
        <v>270000</v>
      </c>
      <c r="D94" s="16">
        <v>270000</v>
      </c>
      <c r="E94" s="16">
        <v>113700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270000</v>
      </c>
      <c r="N94" s="177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19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19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19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19"/>
    </row>
    <row r="99" spans="1:14" s="4" customFormat="1" ht="83.25" customHeight="1" x14ac:dyDescent="0.25">
      <c r="A99" s="43" t="s">
        <v>69</v>
      </c>
      <c r="B99" s="44">
        <f>SUM(B100:B106)</f>
        <v>7175310.29</v>
      </c>
      <c r="C99" s="44">
        <f t="shared" ref="C99:K99" si="24">SUM(C100:C106)</f>
        <v>7367536</v>
      </c>
      <c r="D99" s="44">
        <f t="shared" si="24"/>
        <v>7367536</v>
      </c>
      <c r="E99" s="44">
        <f t="shared" si="24"/>
        <v>3090922.09</v>
      </c>
      <c r="F99" s="44">
        <f t="shared" si="13"/>
        <v>147407.78</v>
      </c>
      <c r="G99" s="44">
        <f t="shared" si="24"/>
        <v>147407.78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147407.78</v>
      </c>
      <c r="M99" s="44">
        <f t="shared" si="14"/>
        <v>7514943.7800000003</v>
      </c>
      <c r="N99" s="187" t="s">
        <v>270</v>
      </c>
    </row>
    <row r="100" spans="1:14" s="4" customFormat="1" ht="15" x14ac:dyDescent="0.25">
      <c r="A100" s="30" t="s">
        <v>54</v>
      </c>
      <c r="B100" s="16">
        <v>96908.4</v>
      </c>
      <c r="C100" s="16">
        <v>100150</v>
      </c>
      <c r="D100" s="16">
        <v>100150</v>
      </c>
      <c r="E100" s="16">
        <v>45209.64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100150</v>
      </c>
      <c r="N100" s="119"/>
    </row>
    <row r="101" spans="1:14" s="4" customFormat="1" ht="27.75" customHeight="1" x14ac:dyDescent="0.25">
      <c r="A101" s="30" t="s">
        <v>55</v>
      </c>
      <c r="B101" s="16">
        <v>3876593.51</v>
      </c>
      <c r="C101" s="16">
        <v>3967286</v>
      </c>
      <c r="D101" s="16">
        <v>3967286</v>
      </c>
      <c r="E101" s="16">
        <v>1631164.74</v>
      </c>
      <c r="F101" s="16">
        <f t="shared" si="13"/>
        <v>94859.78</v>
      </c>
      <c r="G101" s="16">
        <v>94859.78</v>
      </c>
      <c r="H101" s="17"/>
      <c r="I101" s="17">
        <f t="shared" si="18"/>
        <v>0</v>
      </c>
      <c r="J101" s="16"/>
      <c r="K101" s="16"/>
      <c r="L101" s="16">
        <f t="shared" si="19"/>
        <v>94859.78</v>
      </c>
      <c r="M101" s="16">
        <f t="shared" si="14"/>
        <v>4062145.78</v>
      </c>
      <c r="N101" s="180"/>
    </row>
    <row r="102" spans="1:14" s="4" customFormat="1" ht="15" x14ac:dyDescent="0.25">
      <c r="A102" s="30" t="s">
        <v>224</v>
      </c>
      <c r="B102" s="16">
        <v>975777.88</v>
      </c>
      <c r="C102" s="16">
        <v>999400</v>
      </c>
      <c r="D102" s="16">
        <v>999400</v>
      </c>
      <c r="E102" s="16">
        <v>387237.87</v>
      </c>
      <c r="F102" s="16">
        <f t="shared" si="13"/>
        <v>38354</v>
      </c>
      <c r="G102" s="16">
        <v>38354</v>
      </c>
      <c r="H102" s="17"/>
      <c r="I102" s="17">
        <f t="shared" si="18"/>
        <v>0</v>
      </c>
      <c r="J102" s="16"/>
      <c r="K102" s="16"/>
      <c r="L102" s="16">
        <f t="shared" si="19"/>
        <v>38354</v>
      </c>
      <c r="M102" s="16">
        <f t="shared" si="14"/>
        <v>1037754</v>
      </c>
      <c r="N102" s="178"/>
    </row>
    <row r="103" spans="1:14" s="4" customFormat="1" ht="15" x14ac:dyDescent="0.25">
      <c r="A103" s="30" t="s">
        <v>57</v>
      </c>
      <c r="B103" s="16">
        <v>194405.56</v>
      </c>
      <c r="C103" s="16">
        <v>193508</v>
      </c>
      <c r="D103" s="16">
        <v>193508</v>
      </c>
      <c r="E103" s="16">
        <v>77341.679999999993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193508</v>
      </c>
      <c r="N103" s="119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3"/>
    </row>
    <row r="105" spans="1:14" s="4" customFormat="1" ht="15" x14ac:dyDescent="0.25">
      <c r="A105" s="30" t="s">
        <v>225</v>
      </c>
      <c r="B105" s="16">
        <v>309487.03000000003</v>
      </c>
      <c r="C105" s="16">
        <v>308866</v>
      </c>
      <c r="D105" s="16">
        <v>308866</v>
      </c>
      <c r="E105" s="16">
        <v>150926.71</v>
      </c>
      <c r="F105" s="16">
        <f t="shared" si="13"/>
        <v>14194</v>
      </c>
      <c r="G105" s="16">
        <v>14194</v>
      </c>
      <c r="H105" s="17"/>
      <c r="I105" s="17">
        <f t="shared" si="18"/>
        <v>0</v>
      </c>
      <c r="J105" s="16"/>
      <c r="K105" s="16"/>
      <c r="L105" s="16">
        <f t="shared" si="19"/>
        <v>14194</v>
      </c>
      <c r="M105" s="16">
        <f t="shared" si="14"/>
        <v>323060</v>
      </c>
      <c r="N105" s="178"/>
    </row>
    <row r="106" spans="1:14" s="4" customFormat="1" ht="25.5" x14ac:dyDescent="0.25">
      <c r="A106" s="30" t="s">
        <v>226</v>
      </c>
      <c r="B106" s="16">
        <v>1722137.91</v>
      </c>
      <c r="C106" s="16">
        <v>1798326</v>
      </c>
      <c r="D106" s="16">
        <v>1798326</v>
      </c>
      <c r="E106" s="16">
        <v>799041.45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1798326</v>
      </c>
      <c r="N106" s="123"/>
    </row>
    <row r="107" spans="1:14" s="4" customFormat="1" ht="37.5" customHeight="1" x14ac:dyDescent="0.25">
      <c r="A107" s="33" t="s">
        <v>99</v>
      </c>
      <c r="B107" s="16">
        <f>B100+B101+B102+B103+B105</f>
        <v>5453172.3799999999</v>
      </c>
      <c r="C107" s="16">
        <f t="shared" ref="C107:M107" si="25">C100+C101+C102+C103+C105</f>
        <v>5569210</v>
      </c>
      <c r="D107" s="16">
        <f t="shared" si="25"/>
        <v>5569210</v>
      </c>
      <c r="E107" s="16">
        <v>2291880.64</v>
      </c>
      <c r="F107" s="16">
        <f t="shared" si="25"/>
        <v>147407.78</v>
      </c>
      <c r="G107" s="16">
        <f t="shared" si="25"/>
        <v>147407.78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147407.78</v>
      </c>
      <c r="M107" s="16">
        <f t="shared" si="25"/>
        <v>5716617.7799999993</v>
      </c>
      <c r="N107" s="180"/>
    </row>
    <row r="108" spans="1:14" s="4" customFormat="1" ht="31.5" customHeight="1" x14ac:dyDescent="0.25">
      <c r="A108" s="33" t="s">
        <v>48</v>
      </c>
      <c r="B108" s="34">
        <v>389217.53</v>
      </c>
      <c r="C108" s="16">
        <v>332860</v>
      </c>
      <c r="D108" s="16">
        <v>332860</v>
      </c>
      <c r="E108" s="20">
        <v>247793.32</v>
      </c>
      <c r="F108" s="16">
        <f t="shared" si="13"/>
        <v>0</v>
      </c>
      <c r="G108" s="16">
        <v>0</v>
      </c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332860</v>
      </c>
      <c r="N108" s="180"/>
    </row>
    <row r="109" spans="1:14" s="4" customFormat="1" ht="15" x14ac:dyDescent="0.2">
      <c r="A109" s="182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19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19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19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19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6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6" si="28">D113+L113</f>
        <v>0</v>
      </c>
      <c r="N113" s="124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19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19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3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3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19"/>
    </row>
    <row r="119" spans="1:14" s="4" customFormat="1" ht="155.25" customHeight="1" x14ac:dyDescent="0.25">
      <c r="A119" s="77" t="s">
        <v>76</v>
      </c>
      <c r="B119" s="78">
        <f>B121+B122+B123+B124+B125+B126+B127+B128+B129</f>
        <v>15033437.140000001</v>
      </c>
      <c r="C119" s="78">
        <f>C121+C122+C123+C124+C125+C126+C127+C128+C129</f>
        <v>11999317.560000001</v>
      </c>
      <c r="D119" s="78">
        <f t="shared" ref="D119:K119" si="29">D121+D122+D123+D124+D125+D126+D127+D128+D129</f>
        <v>31576269.559999999</v>
      </c>
      <c r="E119" s="78">
        <f t="shared" si="29"/>
        <v>5049052.0900000008</v>
      </c>
      <c r="F119" s="78">
        <f t="shared" si="27"/>
        <v>0</v>
      </c>
      <c r="G119" s="78">
        <f t="shared" si="29"/>
        <v>0</v>
      </c>
      <c r="H119" s="78">
        <f t="shared" si="29"/>
        <v>0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0</v>
      </c>
      <c r="M119" s="78">
        <f t="shared" si="28"/>
        <v>31576269.559999999</v>
      </c>
      <c r="N119" s="178"/>
    </row>
    <row r="120" spans="1:14" s="4" customFormat="1" ht="15" x14ac:dyDescent="0.25">
      <c r="A120" s="166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1"/>
      <c r="I120" s="151">
        <f t="shared" si="18"/>
        <v>0</v>
      </c>
      <c r="J120" s="151"/>
      <c r="K120" s="151"/>
      <c r="L120" s="78">
        <f t="shared" si="19"/>
        <v>0</v>
      </c>
      <c r="M120" s="78">
        <f t="shared" si="28"/>
        <v>0</v>
      </c>
      <c r="N120" s="123"/>
    </row>
    <row r="121" spans="1:14" s="4" customFormat="1" ht="68.25" customHeight="1" x14ac:dyDescent="0.25">
      <c r="A121" s="77" t="s">
        <v>77</v>
      </c>
      <c r="B121" s="16">
        <v>968792.58</v>
      </c>
      <c r="C121" s="34">
        <v>1063095</v>
      </c>
      <c r="D121" s="34">
        <v>1095495</v>
      </c>
      <c r="E121" s="34">
        <v>471647.85</v>
      </c>
      <c r="F121" s="34">
        <f t="shared" si="27"/>
        <v>0</v>
      </c>
      <c r="G121" s="34"/>
      <c r="H121" s="151"/>
      <c r="I121" s="151">
        <f t="shared" si="18"/>
        <v>0</v>
      </c>
      <c r="J121" s="34"/>
      <c r="K121" s="34"/>
      <c r="L121" s="34">
        <f t="shared" si="19"/>
        <v>0</v>
      </c>
      <c r="M121" s="34">
        <f t="shared" si="28"/>
        <v>1095495</v>
      </c>
      <c r="N121" s="176"/>
    </row>
    <row r="122" spans="1:14" s="4" customFormat="1" ht="15" x14ac:dyDescent="0.25">
      <c r="A122" s="77" t="s">
        <v>78</v>
      </c>
      <c r="B122" s="16">
        <v>9000</v>
      </c>
      <c r="C122" s="34">
        <v>20000</v>
      </c>
      <c r="D122" s="34">
        <v>20000</v>
      </c>
      <c r="E122" s="78">
        <v>0</v>
      </c>
      <c r="F122" s="34">
        <f t="shared" si="27"/>
        <v>0</v>
      </c>
      <c r="G122" s="34"/>
      <c r="H122" s="151"/>
      <c r="I122" s="151">
        <f t="shared" si="18"/>
        <v>0</v>
      </c>
      <c r="J122" s="34"/>
      <c r="K122" s="34"/>
      <c r="L122" s="34">
        <f t="shared" si="19"/>
        <v>0</v>
      </c>
      <c r="M122" s="34">
        <f t="shared" si="28"/>
        <v>20000</v>
      </c>
      <c r="N122" s="123"/>
    </row>
    <row r="123" spans="1:14" s="4" customFormat="1" ht="15" x14ac:dyDescent="0.25">
      <c r="A123" s="46" t="s">
        <v>79</v>
      </c>
      <c r="B123" s="47">
        <v>45111.34</v>
      </c>
      <c r="C123" s="47">
        <v>57999</v>
      </c>
      <c r="D123" s="47">
        <v>57999</v>
      </c>
      <c r="E123" s="47">
        <v>24071.82</v>
      </c>
      <c r="F123" s="47">
        <f t="shared" si="27"/>
        <v>0</v>
      </c>
      <c r="G123" s="47"/>
      <c r="H123" s="152"/>
      <c r="I123" s="152">
        <f t="shared" si="18"/>
        <v>0</v>
      </c>
      <c r="J123" s="152"/>
      <c r="K123" s="47"/>
      <c r="L123" s="47">
        <f t="shared" si="19"/>
        <v>0</v>
      </c>
      <c r="M123" s="47">
        <f t="shared" si="28"/>
        <v>57999</v>
      </c>
      <c r="N123" s="127"/>
    </row>
    <row r="124" spans="1:14" s="4" customFormat="1" ht="25.5" x14ac:dyDescent="0.25">
      <c r="A124" s="30" t="s">
        <v>80</v>
      </c>
      <c r="B124" s="16">
        <v>0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19"/>
    </row>
    <row r="125" spans="1:14" s="4" customFormat="1" ht="124.5" customHeight="1" x14ac:dyDescent="0.25">
      <c r="A125" s="30" t="s">
        <v>81</v>
      </c>
      <c r="B125" s="16">
        <v>5603194.4100000001</v>
      </c>
      <c r="C125" s="34">
        <v>6483985</v>
      </c>
      <c r="D125" s="34">
        <v>26028537</v>
      </c>
      <c r="E125" s="34">
        <v>2999605.49</v>
      </c>
      <c r="F125" s="16">
        <f t="shared" si="27"/>
        <v>0</v>
      </c>
      <c r="G125" s="16"/>
      <c r="H125" s="17"/>
      <c r="I125" s="17">
        <f t="shared" si="18"/>
        <v>0</v>
      </c>
      <c r="J125" s="16"/>
      <c r="K125" s="16"/>
      <c r="L125" s="16">
        <f t="shared" si="19"/>
        <v>0</v>
      </c>
      <c r="M125" s="16">
        <f t="shared" si="28"/>
        <v>26028537</v>
      </c>
      <c r="N125" s="178"/>
    </row>
    <row r="126" spans="1:14" s="4" customFormat="1" ht="156.75" customHeight="1" x14ac:dyDescent="0.25">
      <c r="A126" s="30" t="s">
        <v>74</v>
      </c>
      <c r="B126" s="16">
        <v>4645889.42</v>
      </c>
      <c r="C126" s="34">
        <v>2294591.56</v>
      </c>
      <c r="D126" s="34">
        <v>2294591.56</v>
      </c>
      <c r="E126" s="34">
        <v>842126.81</v>
      </c>
      <c r="F126" s="16">
        <f t="shared" si="27"/>
        <v>0</v>
      </c>
      <c r="G126" s="16"/>
      <c r="H126" s="17"/>
      <c r="I126" s="17">
        <f t="shared" si="18"/>
        <v>0</v>
      </c>
      <c r="J126" s="16"/>
      <c r="K126" s="16"/>
      <c r="L126" s="16">
        <f t="shared" si="19"/>
        <v>0</v>
      </c>
      <c r="M126" s="16">
        <f t="shared" si="28"/>
        <v>2294591.56</v>
      </c>
      <c r="N126" s="178"/>
    </row>
    <row r="127" spans="1:14" s="4" customFormat="1" ht="23.25" customHeight="1" x14ac:dyDescent="0.25">
      <c r="A127" s="30" t="s">
        <v>82</v>
      </c>
      <c r="B127" s="16">
        <v>22859.65</v>
      </c>
      <c r="C127" s="34">
        <v>20586</v>
      </c>
      <c r="D127" s="34">
        <v>20586</v>
      </c>
      <c r="E127" s="34">
        <v>14007.01</v>
      </c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20586</v>
      </c>
      <c r="N127" s="123"/>
    </row>
    <row r="128" spans="1:14" s="4" customFormat="1" ht="25.5" x14ac:dyDescent="0.25">
      <c r="A128" s="30" t="s">
        <v>83</v>
      </c>
      <c r="B128" s="16">
        <v>1896242.4</v>
      </c>
      <c r="C128" s="34">
        <v>126900</v>
      </c>
      <c r="D128" s="34">
        <v>126900</v>
      </c>
      <c r="E128" s="34">
        <v>69757.039999999994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126900</v>
      </c>
      <c r="N128" s="177"/>
    </row>
    <row r="129" spans="1:16" s="4" customFormat="1" ht="89.25" customHeight="1" x14ac:dyDescent="0.25">
      <c r="A129" s="30" t="s">
        <v>75</v>
      </c>
      <c r="B129" s="16">
        <v>1842347.34</v>
      </c>
      <c r="C129" s="34">
        <v>1932161</v>
      </c>
      <c r="D129" s="34">
        <v>1932161</v>
      </c>
      <c r="E129" s="34">
        <v>627836.06999999995</v>
      </c>
      <c r="F129" s="16">
        <f t="shared" si="27"/>
        <v>0</v>
      </c>
      <c r="G129" s="16"/>
      <c r="H129" s="17"/>
      <c r="I129" s="17">
        <f t="shared" si="18"/>
        <v>0</v>
      </c>
      <c r="J129" s="16"/>
      <c r="K129" s="16"/>
      <c r="L129" s="16">
        <f t="shared" si="19"/>
        <v>0</v>
      </c>
      <c r="M129" s="16">
        <f t="shared" si="28"/>
        <v>1932161</v>
      </c>
      <c r="N129" s="178"/>
      <c r="P129" s="4" t="s">
        <v>251</v>
      </c>
    </row>
    <row r="130" spans="1:16" s="4" customFormat="1" ht="15" x14ac:dyDescent="0.25">
      <c r="A130" s="33" t="s">
        <v>209</v>
      </c>
      <c r="B130" s="16">
        <f>B131+B132+B133+B134+B135+B136+B137+B138+B139</f>
        <v>4424308.01</v>
      </c>
      <c r="C130" s="16">
        <f t="shared" ref="C130:K130" si="30">C131+C132+C133+C134+C135+C136+C137+C138+C139</f>
        <v>3067487</v>
      </c>
      <c r="D130" s="34">
        <f t="shared" si="30"/>
        <v>3067487</v>
      </c>
      <c r="E130" s="34">
        <f>E131+E132+E133+E134+E135+E136+E137+E138+E139</f>
        <v>1141394.6499999999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3067487</v>
      </c>
      <c r="N130" s="180"/>
    </row>
    <row r="131" spans="1:16" s="4" customFormat="1" ht="15" x14ac:dyDescent="0.25">
      <c r="A131" s="30" t="s">
        <v>77</v>
      </c>
      <c r="B131" s="16">
        <v>303698.71000000002</v>
      </c>
      <c r="C131" s="16">
        <v>392051</v>
      </c>
      <c r="D131" s="34">
        <v>392051</v>
      </c>
      <c r="E131" s="34">
        <v>157299.74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392051</v>
      </c>
      <c r="N131" s="123"/>
    </row>
    <row r="132" spans="1:16" s="4" customFormat="1" ht="15" x14ac:dyDescent="0.25">
      <c r="A132" s="30" t="s">
        <v>78</v>
      </c>
      <c r="B132" s="16">
        <v>0</v>
      </c>
      <c r="C132" s="16">
        <v>0</v>
      </c>
      <c r="D132" s="34">
        <v>0</v>
      </c>
      <c r="E132" s="34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3"/>
    </row>
    <row r="133" spans="1:16" s="4" customFormat="1" ht="15" x14ac:dyDescent="0.25">
      <c r="A133" s="62" t="s">
        <v>79</v>
      </c>
      <c r="B133" s="16">
        <v>45111.34</v>
      </c>
      <c r="C133" s="16">
        <v>57999</v>
      </c>
      <c r="D133" s="34">
        <v>57999</v>
      </c>
      <c r="E133" s="34">
        <v>24071.82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57999</v>
      </c>
      <c r="N133" s="123"/>
    </row>
    <row r="134" spans="1:16" s="4" customFormat="1" ht="25.5" x14ac:dyDescent="0.25">
      <c r="A134" s="30" t="s">
        <v>80</v>
      </c>
      <c r="B134" s="16"/>
      <c r="C134" s="16">
        <v>0</v>
      </c>
      <c r="D134" s="34">
        <v>0</v>
      </c>
      <c r="E134" s="34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3"/>
    </row>
    <row r="135" spans="1:16" s="4" customFormat="1" ht="51" customHeight="1" x14ac:dyDescent="0.25">
      <c r="A135" s="30" t="s">
        <v>81</v>
      </c>
      <c r="B135" s="16">
        <v>1227281.22</v>
      </c>
      <c r="C135" s="16">
        <v>138590</v>
      </c>
      <c r="D135" s="34">
        <v>138590</v>
      </c>
      <c r="E135" s="34">
        <v>64170.06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138590</v>
      </c>
      <c r="N135" s="180"/>
    </row>
    <row r="136" spans="1:16" s="4" customFormat="1" ht="68.25" customHeight="1" x14ac:dyDescent="0.25">
      <c r="A136" s="30" t="s">
        <v>74</v>
      </c>
      <c r="B136" s="16">
        <v>441704.68</v>
      </c>
      <c r="C136" s="16">
        <v>551600</v>
      </c>
      <c r="D136" s="34">
        <v>551600</v>
      </c>
      <c r="E136" s="34">
        <v>245159.01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551600</v>
      </c>
      <c r="N136" s="180"/>
    </row>
    <row r="137" spans="1:16" s="4" customFormat="1" ht="30.75" customHeight="1" x14ac:dyDescent="0.25">
      <c r="A137" s="30" t="s">
        <v>82</v>
      </c>
      <c r="B137" s="16">
        <v>19934.98</v>
      </c>
      <c r="C137" s="16">
        <v>17800</v>
      </c>
      <c r="D137" s="34">
        <v>17800</v>
      </c>
      <c r="E137" s="34">
        <v>14007.01</v>
      </c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17800</v>
      </c>
      <c r="N137" s="123"/>
    </row>
    <row r="138" spans="1:16" s="4" customFormat="1" ht="45" customHeight="1" x14ac:dyDescent="0.25">
      <c r="A138" s="30" t="s">
        <v>83</v>
      </c>
      <c r="B138" s="16">
        <v>1002330</v>
      </c>
      <c r="C138" s="16">
        <v>130073.97</v>
      </c>
      <c r="D138" s="34">
        <v>130073.97</v>
      </c>
      <c r="E138" s="34">
        <v>69757.039999999994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130073.97</v>
      </c>
      <c r="N138" s="177"/>
    </row>
    <row r="139" spans="1:16" s="4" customFormat="1" ht="75.75" customHeight="1" x14ac:dyDescent="0.25">
      <c r="A139" s="30" t="s">
        <v>75</v>
      </c>
      <c r="B139" s="16">
        <v>1384247.08</v>
      </c>
      <c r="C139" s="16">
        <v>1779373.03</v>
      </c>
      <c r="D139" s="34">
        <v>1779373.03</v>
      </c>
      <c r="E139" s="34">
        <v>566929.97</v>
      </c>
      <c r="F139" s="16">
        <f t="shared" si="31"/>
        <v>0</v>
      </c>
      <c r="G139" s="16">
        <v>0</v>
      </c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1779373.03</v>
      </c>
      <c r="N139" s="180"/>
    </row>
    <row r="140" spans="1:16" s="4" customFormat="1" ht="81" customHeight="1" x14ac:dyDescent="0.25">
      <c r="A140" s="169" t="s">
        <v>48</v>
      </c>
      <c r="B140" s="171">
        <f>B141+B142+B143+B144+B145+B147+B148+B150+B149+B146+B151</f>
        <v>2030268.37</v>
      </c>
      <c r="C140" s="171">
        <f>C141+C142+C143+C144+C145+C147+C148+C150+C149+C146+C155+C152</f>
        <v>1088744.56</v>
      </c>
      <c r="D140" s="171">
        <f>D141+D142+D143+D144+D145+D147+D148+D150+D149+D146+D155+D152</f>
        <v>1088744.56</v>
      </c>
      <c r="E140" s="171">
        <f>E141+E142+E143+E144+E145+E147+E148+E150+E149+E146+E155</f>
        <v>201509.36</v>
      </c>
      <c r="F140" s="16">
        <f t="shared" si="31"/>
        <v>0</v>
      </c>
      <c r="G140" s="16">
        <f>SUM(G141:G155)</f>
        <v>0</v>
      </c>
      <c r="H140" s="17">
        <v>0</v>
      </c>
      <c r="I140" s="17">
        <f t="shared" si="32"/>
        <v>0</v>
      </c>
      <c r="J140" s="16"/>
      <c r="K140" s="16">
        <f t="shared" ref="K140" si="35">K141</f>
        <v>0</v>
      </c>
      <c r="L140" s="16">
        <f>I140+F140</f>
        <v>0</v>
      </c>
      <c r="M140" s="16">
        <f t="shared" si="34"/>
        <v>1088744.56</v>
      </c>
      <c r="N140" s="178"/>
    </row>
    <row r="141" spans="1:16" s="4" customFormat="1" ht="49.5" customHeight="1" x14ac:dyDescent="0.25">
      <c r="A141" s="170" t="s">
        <v>211</v>
      </c>
      <c r="B141" s="34">
        <v>346875.17</v>
      </c>
      <c r="C141" s="34"/>
      <c r="D141" s="34"/>
      <c r="E141" s="34"/>
      <c r="F141" s="34">
        <f t="shared" si="27"/>
        <v>0</v>
      </c>
      <c r="G141" s="34"/>
      <c r="H141" s="151"/>
      <c r="I141" s="151">
        <f t="shared" si="18"/>
        <v>0</v>
      </c>
      <c r="J141" s="34"/>
      <c r="K141" s="34"/>
      <c r="L141" s="34">
        <f t="shared" si="19"/>
        <v>0</v>
      </c>
      <c r="M141" s="34">
        <f t="shared" si="28"/>
        <v>0</v>
      </c>
      <c r="N141" s="173"/>
    </row>
    <row r="142" spans="1:16" s="4" customFormat="1" ht="15" x14ac:dyDescent="0.25">
      <c r="A142" s="77"/>
      <c r="B142" s="34"/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1"/>
      <c r="I142" s="151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3"/>
    </row>
    <row r="143" spans="1:16" ht="15" x14ac:dyDescent="0.25">
      <c r="A143" s="77" t="s">
        <v>216</v>
      </c>
      <c r="B143" s="34">
        <v>214446.84</v>
      </c>
      <c r="C143" s="34">
        <v>231903</v>
      </c>
      <c r="D143" s="34">
        <v>231903</v>
      </c>
      <c r="E143" s="34">
        <v>20315.5</v>
      </c>
      <c r="F143" s="34">
        <f t="shared" si="27"/>
        <v>0</v>
      </c>
      <c r="G143" s="34"/>
      <c r="H143" s="151"/>
      <c r="I143" s="151">
        <f t="shared" si="18"/>
        <v>0</v>
      </c>
      <c r="J143" s="34"/>
      <c r="K143" s="34"/>
      <c r="L143" s="34">
        <f t="shared" si="19"/>
        <v>0</v>
      </c>
      <c r="M143" s="34">
        <f t="shared" si="28"/>
        <v>231903</v>
      </c>
      <c r="N143" s="123"/>
    </row>
    <row r="144" spans="1:16" ht="15" x14ac:dyDescent="0.25">
      <c r="A144" s="77" t="s">
        <v>217</v>
      </c>
      <c r="B144" s="34">
        <v>160978.41</v>
      </c>
      <c r="C144" s="34">
        <v>153335</v>
      </c>
      <c r="D144" s="34">
        <v>153335</v>
      </c>
      <c r="E144" s="34">
        <v>67904.73</v>
      </c>
      <c r="F144" s="34">
        <f t="shared" si="27"/>
        <v>0</v>
      </c>
      <c r="G144" s="34"/>
      <c r="H144" s="151"/>
      <c r="I144" s="151">
        <f t="shared" si="18"/>
        <v>0</v>
      </c>
      <c r="J144" s="34"/>
      <c r="K144" s="34"/>
      <c r="L144" s="34">
        <f t="shared" si="19"/>
        <v>0</v>
      </c>
      <c r="M144" s="34">
        <f t="shared" si="28"/>
        <v>153335</v>
      </c>
      <c r="N144" s="123"/>
    </row>
    <row r="145" spans="1:501" ht="15" x14ac:dyDescent="0.25">
      <c r="A145" s="77" t="s">
        <v>218</v>
      </c>
      <c r="B145" s="34">
        <v>351792.76</v>
      </c>
      <c r="C145" s="34">
        <v>320080</v>
      </c>
      <c r="D145" s="34">
        <v>320080</v>
      </c>
      <c r="E145" s="34">
        <v>91068.95</v>
      </c>
      <c r="F145" s="34">
        <f t="shared" si="27"/>
        <v>0</v>
      </c>
      <c r="G145" s="34"/>
      <c r="H145" s="151"/>
      <c r="I145" s="151">
        <f t="shared" si="18"/>
        <v>0</v>
      </c>
      <c r="J145" s="34"/>
      <c r="K145" s="34"/>
      <c r="L145" s="34">
        <f t="shared" si="19"/>
        <v>0</v>
      </c>
      <c r="M145" s="34">
        <f t="shared" si="28"/>
        <v>320080</v>
      </c>
      <c r="N145" s="123"/>
    </row>
    <row r="146" spans="1:501" ht="15" x14ac:dyDescent="0.25">
      <c r="A146" s="77" t="s">
        <v>223</v>
      </c>
      <c r="B146" s="34">
        <v>0</v>
      </c>
      <c r="C146" s="34">
        <v>43000</v>
      </c>
      <c r="D146" s="34">
        <v>43000</v>
      </c>
      <c r="E146" s="34">
        <v>7000</v>
      </c>
      <c r="F146" s="34">
        <f>G146+H146</f>
        <v>0</v>
      </c>
      <c r="G146" s="34"/>
      <c r="H146" s="151"/>
      <c r="I146" s="151">
        <f t="shared" si="18"/>
        <v>0</v>
      </c>
      <c r="J146" s="34"/>
      <c r="K146" s="34"/>
      <c r="L146" s="34">
        <f t="shared" si="19"/>
        <v>0</v>
      </c>
      <c r="M146" s="34">
        <f t="shared" si="28"/>
        <v>43000</v>
      </c>
      <c r="N146" s="123"/>
    </row>
    <row r="147" spans="1:501" ht="15" x14ac:dyDescent="0.25">
      <c r="A147" s="77" t="s">
        <v>219</v>
      </c>
      <c r="B147" s="34">
        <v>98128.15</v>
      </c>
      <c r="C147" s="34">
        <v>123386</v>
      </c>
      <c r="D147" s="34">
        <v>123386</v>
      </c>
      <c r="E147" s="34">
        <v>14284.18</v>
      </c>
      <c r="F147" s="34">
        <f t="shared" si="27"/>
        <v>0</v>
      </c>
      <c r="G147" s="34"/>
      <c r="H147" s="151"/>
      <c r="I147" s="151">
        <f t="shared" si="18"/>
        <v>0</v>
      </c>
      <c r="J147" s="34"/>
      <c r="K147" s="34"/>
      <c r="L147" s="34">
        <f t="shared" si="19"/>
        <v>0</v>
      </c>
      <c r="M147" s="34">
        <f t="shared" si="28"/>
        <v>123386</v>
      </c>
      <c r="N147" s="123"/>
    </row>
    <row r="148" spans="1:501" ht="15" x14ac:dyDescent="0.25">
      <c r="A148" s="77" t="s">
        <v>220</v>
      </c>
      <c r="B148" s="34">
        <v>24047</v>
      </c>
      <c r="C148" s="34">
        <v>936</v>
      </c>
      <c r="D148" s="34">
        <v>936</v>
      </c>
      <c r="E148" s="34">
        <v>936</v>
      </c>
      <c r="F148" s="34">
        <f t="shared" si="27"/>
        <v>0</v>
      </c>
      <c r="G148" s="34"/>
      <c r="H148" s="151"/>
      <c r="I148" s="151">
        <f t="shared" si="18"/>
        <v>0</v>
      </c>
      <c r="J148" s="34"/>
      <c r="K148" s="34"/>
      <c r="L148" s="34">
        <f t="shared" si="19"/>
        <v>0</v>
      </c>
      <c r="M148" s="34">
        <f t="shared" si="28"/>
        <v>936</v>
      </c>
      <c r="N148" s="123"/>
    </row>
    <row r="149" spans="1:501" ht="20.25" customHeight="1" x14ac:dyDescent="0.25">
      <c r="A149" s="77" t="s">
        <v>221</v>
      </c>
      <c r="B149" s="34">
        <v>58000.04</v>
      </c>
      <c r="C149" s="34">
        <v>196036.56</v>
      </c>
      <c r="D149" s="34">
        <v>196036.56</v>
      </c>
      <c r="E149" s="34">
        <v>0</v>
      </c>
      <c r="F149" s="34">
        <f>G149+H149</f>
        <v>0</v>
      </c>
      <c r="G149" s="34"/>
      <c r="H149" s="151"/>
      <c r="I149" s="151">
        <v>0</v>
      </c>
      <c r="J149" s="34"/>
      <c r="K149" s="34"/>
      <c r="L149" s="34">
        <f t="shared" si="19"/>
        <v>0</v>
      </c>
      <c r="M149" s="34">
        <f t="shared" si="28"/>
        <v>196036.56</v>
      </c>
      <c r="N149" s="180"/>
    </row>
    <row r="150" spans="1:501" ht="20.25" customHeight="1" x14ac:dyDescent="0.25">
      <c r="A150" s="77" t="s">
        <v>247</v>
      </c>
      <c r="B150" s="34">
        <v>216000</v>
      </c>
      <c r="C150" s="34"/>
      <c r="D150" s="34"/>
      <c r="E150" s="34">
        <v>0</v>
      </c>
      <c r="F150" s="34">
        <f t="shared" si="27"/>
        <v>0</v>
      </c>
      <c r="G150" s="34"/>
      <c r="H150" s="151"/>
      <c r="I150" s="151">
        <f t="shared" si="18"/>
        <v>0</v>
      </c>
      <c r="J150" s="34"/>
      <c r="K150" s="34"/>
      <c r="L150" s="34">
        <f t="shared" si="19"/>
        <v>0</v>
      </c>
      <c r="M150" s="34">
        <f t="shared" si="28"/>
        <v>0</v>
      </c>
      <c r="N150" s="172"/>
    </row>
    <row r="151" spans="1:501" ht="18.75" customHeight="1" x14ac:dyDescent="0.25">
      <c r="A151" s="77" t="s">
        <v>248</v>
      </c>
      <c r="B151" s="34">
        <v>560000</v>
      </c>
      <c r="C151" s="34"/>
      <c r="D151" s="34"/>
      <c r="E151" s="34">
        <v>0</v>
      </c>
      <c r="F151" s="34">
        <f t="shared" si="27"/>
        <v>0</v>
      </c>
      <c r="G151" s="34"/>
      <c r="H151" s="151"/>
      <c r="I151" s="151">
        <f t="shared" si="18"/>
        <v>0</v>
      </c>
      <c r="J151" s="16"/>
      <c r="K151" s="34"/>
      <c r="L151" s="34">
        <f t="shared" si="19"/>
        <v>0</v>
      </c>
      <c r="M151" s="34">
        <f t="shared" si="28"/>
        <v>0</v>
      </c>
      <c r="N151" s="172"/>
    </row>
    <row r="152" spans="1:501" ht="20.25" customHeight="1" x14ac:dyDescent="0.25">
      <c r="A152" s="77" t="s">
        <v>259</v>
      </c>
      <c r="B152" s="34"/>
      <c r="C152" s="34">
        <v>20068</v>
      </c>
      <c r="D152" s="34">
        <v>20068</v>
      </c>
      <c r="E152" s="34">
        <v>0</v>
      </c>
      <c r="F152" s="34">
        <f t="shared" si="27"/>
        <v>0</v>
      </c>
      <c r="G152" s="34"/>
      <c r="H152" s="151"/>
      <c r="I152" s="151">
        <f t="shared" si="18"/>
        <v>0</v>
      </c>
      <c r="J152" s="34"/>
      <c r="K152" s="34"/>
      <c r="L152" s="34">
        <f t="shared" si="19"/>
        <v>0</v>
      </c>
      <c r="M152" s="34">
        <f t="shared" si="28"/>
        <v>20068</v>
      </c>
      <c r="N152" s="178"/>
    </row>
    <row r="153" spans="1:501" ht="62.25" customHeight="1" x14ac:dyDescent="0.25">
      <c r="A153" s="77" t="s">
        <v>261</v>
      </c>
      <c r="B153" s="34"/>
      <c r="C153" s="34"/>
      <c r="D153" s="34">
        <v>9500000</v>
      </c>
      <c r="E153" s="34"/>
      <c r="F153" s="34">
        <f t="shared" si="27"/>
        <v>0</v>
      </c>
      <c r="G153" s="34"/>
      <c r="H153" s="151"/>
      <c r="I153" s="151">
        <f t="shared" ref="I153" si="36">J153+K153</f>
        <v>0</v>
      </c>
      <c r="J153" s="34"/>
      <c r="K153" s="34"/>
      <c r="L153" s="34">
        <f t="shared" ref="L153" si="37">I153+F153</f>
        <v>0</v>
      </c>
      <c r="M153" s="34">
        <f t="shared" si="28"/>
        <v>9500000</v>
      </c>
      <c r="N153" s="180"/>
    </row>
    <row r="154" spans="1:501" ht="13.5" customHeight="1" x14ac:dyDescent="0.25">
      <c r="A154" s="77"/>
      <c r="B154" s="34"/>
      <c r="C154" s="34"/>
      <c r="D154" s="34"/>
      <c r="E154" s="34"/>
      <c r="F154" s="34"/>
      <c r="G154" s="34"/>
      <c r="H154" s="151"/>
      <c r="I154" s="151"/>
      <c r="J154" s="34"/>
      <c r="K154" s="34"/>
      <c r="L154" s="34"/>
      <c r="M154" s="34"/>
      <c r="N154" s="180"/>
    </row>
    <row r="155" spans="1:501" ht="19.5" customHeight="1" x14ac:dyDescent="0.25">
      <c r="A155" s="77" t="s">
        <v>238</v>
      </c>
      <c r="B155" s="34"/>
      <c r="C155" s="34">
        <v>0</v>
      </c>
      <c r="D155" s="34">
        <v>0</v>
      </c>
      <c r="E155" s="34">
        <v>0</v>
      </c>
      <c r="F155" s="34">
        <v>0</v>
      </c>
      <c r="G155" s="34"/>
      <c r="H155" s="151"/>
      <c r="I155" s="151">
        <v>0</v>
      </c>
      <c r="J155" s="34"/>
      <c r="K155" s="34"/>
      <c r="L155" s="34">
        <v>0</v>
      </c>
      <c r="M155" s="34">
        <v>0</v>
      </c>
      <c r="N155" s="123"/>
    </row>
    <row r="156" spans="1:501" ht="64.5" customHeight="1" x14ac:dyDescent="0.25">
      <c r="A156" s="77" t="s">
        <v>231</v>
      </c>
      <c r="B156" s="16">
        <f>B158</f>
        <v>1633556.13</v>
      </c>
      <c r="C156" s="16">
        <v>2084688</v>
      </c>
      <c r="D156" s="16">
        <v>2084688</v>
      </c>
      <c r="E156" s="16">
        <f>E158</f>
        <v>1020370.27</v>
      </c>
      <c r="F156" s="16">
        <f t="shared" ref="F156:F161" si="38">G156+H156</f>
        <v>0</v>
      </c>
      <c r="G156" s="16"/>
      <c r="H156" s="17"/>
      <c r="I156" s="17">
        <f t="shared" ref="I156:I161" si="39">J156+K156</f>
        <v>0</v>
      </c>
      <c r="J156" s="16"/>
      <c r="K156" s="16"/>
      <c r="L156" s="16">
        <f t="shared" ref="L156:L161" si="40">I156+F156</f>
        <v>0</v>
      </c>
      <c r="M156" s="16">
        <f t="shared" ref="M156:M161" si="41">D156+L156</f>
        <v>2084688</v>
      </c>
      <c r="N156" s="173"/>
    </row>
    <row r="157" spans="1:501" s="41" customFormat="1" ht="24.75" customHeight="1" x14ac:dyDescent="0.25">
      <c r="A157" s="166" t="s">
        <v>59</v>
      </c>
      <c r="B157" s="16"/>
      <c r="C157" s="16"/>
      <c r="D157" s="16"/>
      <c r="E157" s="16"/>
      <c r="F157" s="16">
        <f t="shared" si="38"/>
        <v>0</v>
      </c>
      <c r="G157" s="16"/>
      <c r="H157" s="17"/>
      <c r="I157" s="17">
        <f t="shared" si="39"/>
        <v>0</v>
      </c>
      <c r="J157" s="16"/>
      <c r="K157" s="16"/>
      <c r="L157" s="16">
        <f t="shared" si="40"/>
        <v>0</v>
      </c>
      <c r="M157" s="16">
        <f t="shared" si="41"/>
        <v>0</v>
      </c>
      <c r="N157" s="11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66" customHeight="1" x14ac:dyDescent="0.25">
      <c r="A158" s="30" t="s">
        <v>232</v>
      </c>
      <c r="B158" s="16">
        <f>B159</f>
        <v>1633556.13</v>
      </c>
      <c r="C158" s="16">
        <v>2084688</v>
      </c>
      <c r="D158" s="16">
        <v>2084688</v>
      </c>
      <c r="E158" s="16">
        <f>E159</f>
        <v>1020370.27</v>
      </c>
      <c r="F158" s="16">
        <f t="shared" si="38"/>
        <v>0</v>
      </c>
      <c r="G158" s="16"/>
      <c r="H158" s="17"/>
      <c r="I158" s="17">
        <f t="shared" si="39"/>
        <v>0</v>
      </c>
      <c r="J158" s="16"/>
      <c r="K158" s="16"/>
      <c r="L158" s="16">
        <f t="shared" si="40"/>
        <v>0</v>
      </c>
      <c r="M158" s="16">
        <f t="shared" si="41"/>
        <v>2084688</v>
      </c>
      <c r="N158" s="173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8.5" customHeight="1" x14ac:dyDescent="0.25">
      <c r="A159" s="33" t="s">
        <v>209</v>
      </c>
      <c r="B159" s="16">
        <f>B160</f>
        <v>1633556.13</v>
      </c>
      <c r="C159" s="16">
        <v>2084688</v>
      </c>
      <c r="D159" s="16">
        <v>2084688</v>
      </c>
      <c r="E159" s="16">
        <f>E160</f>
        <v>1020370.27</v>
      </c>
      <c r="F159" s="16">
        <f t="shared" si="38"/>
        <v>0</v>
      </c>
      <c r="G159" s="16"/>
      <c r="H159" s="17"/>
      <c r="I159" s="17">
        <f t="shared" si="39"/>
        <v>0</v>
      </c>
      <c r="J159" s="16"/>
      <c r="K159" s="16"/>
      <c r="L159" s="16">
        <f t="shared" si="40"/>
        <v>0</v>
      </c>
      <c r="M159" s="16">
        <f t="shared" si="41"/>
        <v>2084688</v>
      </c>
      <c r="N159" s="11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s="41" customFormat="1" ht="59.25" customHeight="1" x14ac:dyDescent="0.25">
      <c r="A160" s="30" t="s">
        <v>232</v>
      </c>
      <c r="B160" s="16">
        <v>1633556.13</v>
      </c>
      <c r="C160" s="16">
        <v>2084688</v>
      </c>
      <c r="D160" s="16">
        <v>2084688</v>
      </c>
      <c r="E160" s="16">
        <v>1020370.27</v>
      </c>
      <c r="F160" s="16">
        <f t="shared" si="38"/>
        <v>0</v>
      </c>
      <c r="G160" s="16"/>
      <c r="H160" s="17"/>
      <c r="I160" s="17">
        <f t="shared" si="39"/>
        <v>0</v>
      </c>
      <c r="J160" s="16"/>
      <c r="K160" s="16"/>
      <c r="L160" s="16">
        <f t="shared" si="40"/>
        <v>0</v>
      </c>
      <c r="M160" s="16">
        <f t="shared" si="41"/>
        <v>2084688</v>
      </c>
      <c r="N160" s="173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  <c r="EI160" s="40"/>
      <c r="EJ160" s="40"/>
      <c r="EK160" s="40"/>
      <c r="EL160" s="40"/>
      <c r="EM160" s="40"/>
      <c r="EN160" s="40"/>
      <c r="EO160" s="40"/>
      <c r="EP160" s="40"/>
      <c r="EQ160" s="40"/>
      <c r="ER160" s="40"/>
      <c r="ES160" s="40"/>
      <c r="ET160" s="40"/>
      <c r="EU160" s="40"/>
      <c r="EV160" s="40"/>
      <c r="EW160" s="40"/>
      <c r="EX160" s="40"/>
      <c r="EY160" s="40"/>
      <c r="EZ160" s="40"/>
      <c r="FA160" s="40"/>
      <c r="FB160" s="40"/>
      <c r="FC160" s="40"/>
      <c r="FD160" s="40"/>
      <c r="FE160" s="40"/>
      <c r="FF160" s="40"/>
      <c r="FG160" s="40"/>
      <c r="FH160" s="40"/>
      <c r="FI160" s="40"/>
      <c r="FJ160" s="40"/>
      <c r="FK160" s="40"/>
      <c r="FL160" s="40"/>
      <c r="FM160" s="40"/>
      <c r="FN160" s="40"/>
      <c r="FO160" s="40"/>
      <c r="FP160" s="40"/>
      <c r="FQ160" s="40"/>
      <c r="FR160" s="40"/>
      <c r="FS160" s="40"/>
      <c r="FT160" s="40"/>
      <c r="FU160" s="40"/>
      <c r="FV160" s="40"/>
      <c r="FW160" s="40"/>
      <c r="FX160" s="40"/>
      <c r="FY160" s="40"/>
      <c r="FZ160" s="40"/>
      <c r="GA160" s="40"/>
      <c r="GB160" s="40"/>
      <c r="GC160" s="40"/>
      <c r="GD160" s="40"/>
      <c r="GE160" s="40"/>
      <c r="GF160" s="40"/>
      <c r="GG160" s="40"/>
      <c r="GH160" s="40"/>
      <c r="GI160" s="40"/>
      <c r="GJ160" s="40"/>
      <c r="GK160" s="40"/>
      <c r="GL160" s="40"/>
      <c r="GM160" s="40"/>
      <c r="GN160" s="40"/>
      <c r="GO160" s="40"/>
      <c r="GP160" s="40"/>
      <c r="GQ160" s="40"/>
      <c r="GR160" s="40"/>
      <c r="GS160" s="40"/>
      <c r="GT160" s="40"/>
      <c r="GU160" s="40"/>
      <c r="GV160" s="40"/>
      <c r="GW160" s="40"/>
      <c r="GX160" s="40"/>
      <c r="GY160" s="40"/>
      <c r="GZ160" s="40"/>
      <c r="HA160" s="40"/>
      <c r="HB160" s="40"/>
      <c r="HC160" s="40"/>
      <c r="HD160" s="40"/>
      <c r="HE160" s="40"/>
      <c r="HF160" s="40"/>
      <c r="HG160" s="40"/>
      <c r="HH160" s="40"/>
      <c r="HI160" s="40"/>
      <c r="HJ160" s="40"/>
      <c r="HK160" s="40"/>
      <c r="HL160" s="40"/>
      <c r="HM160" s="40"/>
      <c r="HN160" s="40"/>
      <c r="HO160" s="40"/>
      <c r="HP160" s="40"/>
      <c r="HQ160" s="40"/>
      <c r="HR160" s="40"/>
      <c r="HS160" s="40"/>
      <c r="HT160" s="40"/>
      <c r="HU160" s="40"/>
      <c r="HV160" s="40"/>
      <c r="HW160" s="40"/>
      <c r="HX160" s="40"/>
      <c r="HY160" s="40"/>
      <c r="HZ160" s="40"/>
      <c r="IA160" s="40"/>
      <c r="IB160" s="40"/>
      <c r="IC160" s="40"/>
      <c r="ID160" s="40"/>
      <c r="IE160" s="40"/>
      <c r="IF160" s="40"/>
      <c r="IG160" s="40"/>
      <c r="IH160" s="40"/>
      <c r="II160" s="40"/>
      <c r="IJ160" s="40"/>
      <c r="IK160" s="40"/>
      <c r="IL160" s="40"/>
      <c r="IM160" s="40"/>
      <c r="IN160" s="40"/>
      <c r="IO160" s="40"/>
      <c r="IP160" s="40"/>
      <c r="IQ160" s="40"/>
      <c r="IR160" s="40"/>
      <c r="IS160" s="40"/>
      <c r="IT160" s="40"/>
      <c r="IU160" s="40"/>
      <c r="IV160" s="40"/>
      <c r="IW160" s="40"/>
      <c r="IX160" s="40"/>
      <c r="IY160" s="40"/>
      <c r="IZ160" s="40"/>
      <c r="JA160" s="40"/>
      <c r="JB160" s="40"/>
      <c r="JC160" s="40"/>
      <c r="JD160" s="40"/>
      <c r="JE160" s="40"/>
      <c r="JF160" s="40"/>
      <c r="JG160" s="40"/>
      <c r="JH160" s="40"/>
      <c r="JI160" s="40"/>
      <c r="JJ160" s="40"/>
      <c r="JK160" s="40"/>
      <c r="JL160" s="40"/>
      <c r="JM160" s="40"/>
      <c r="JN160" s="40"/>
      <c r="JO160" s="40"/>
      <c r="JP160" s="40"/>
      <c r="JQ160" s="40"/>
      <c r="JR160" s="40"/>
      <c r="JS160" s="40"/>
      <c r="JT160" s="40"/>
      <c r="JU160" s="40"/>
      <c r="JV160" s="40"/>
      <c r="JW160" s="40"/>
      <c r="JX160" s="40"/>
      <c r="JY160" s="40"/>
      <c r="JZ160" s="40"/>
      <c r="KA160" s="40"/>
      <c r="KB160" s="40"/>
      <c r="KC160" s="40"/>
      <c r="KD160" s="40"/>
      <c r="KE160" s="40"/>
      <c r="KF160" s="40"/>
      <c r="KG160" s="40"/>
      <c r="KH160" s="40"/>
      <c r="KI160" s="40"/>
      <c r="KJ160" s="40"/>
      <c r="KK160" s="40"/>
      <c r="KL160" s="40"/>
      <c r="KM160" s="40"/>
      <c r="KN160" s="40"/>
      <c r="KO160" s="40"/>
      <c r="KP160" s="40"/>
      <c r="KQ160" s="40"/>
      <c r="KR160" s="40"/>
      <c r="KS160" s="40"/>
      <c r="KT160" s="40"/>
      <c r="KU160" s="40"/>
      <c r="KV160" s="40"/>
      <c r="KW160" s="40"/>
      <c r="KX160" s="40"/>
      <c r="KY160" s="40"/>
      <c r="KZ160" s="40"/>
      <c r="LA160" s="40"/>
      <c r="LB160" s="40"/>
      <c r="LC160" s="40"/>
      <c r="LD160" s="40"/>
      <c r="LE160" s="40"/>
      <c r="LF160" s="40"/>
      <c r="LG160" s="40"/>
      <c r="LH160" s="40"/>
      <c r="LI160" s="40"/>
      <c r="LJ160" s="40"/>
      <c r="LK160" s="40"/>
      <c r="LL160" s="40"/>
      <c r="LM160" s="40"/>
      <c r="LN160" s="40"/>
      <c r="LO160" s="40"/>
      <c r="LP160" s="40"/>
      <c r="LQ160" s="40"/>
      <c r="LR160" s="40"/>
      <c r="LS160" s="40"/>
      <c r="LT160" s="40"/>
      <c r="LU160" s="40"/>
      <c r="LV160" s="40"/>
      <c r="LW160" s="40"/>
      <c r="LX160" s="40"/>
      <c r="LY160" s="40"/>
      <c r="LZ160" s="40"/>
      <c r="MA160" s="40"/>
      <c r="MB160" s="40"/>
      <c r="MC160" s="40"/>
      <c r="MD160" s="40"/>
      <c r="ME160" s="40"/>
      <c r="MF160" s="40"/>
      <c r="MG160" s="40"/>
      <c r="MH160" s="40"/>
      <c r="MI160" s="40"/>
      <c r="MJ160" s="40"/>
      <c r="MK160" s="40"/>
      <c r="ML160" s="40"/>
      <c r="MM160" s="40"/>
      <c r="MN160" s="40"/>
      <c r="MO160" s="40"/>
      <c r="MP160" s="40"/>
      <c r="MQ160" s="40"/>
      <c r="MR160" s="40"/>
      <c r="MS160" s="40"/>
      <c r="MT160" s="40"/>
      <c r="MU160" s="40"/>
      <c r="MV160" s="40"/>
      <c r="MW160" s="40"/>
      <c r="MX160" s="40"/>
      <c r="MY160" s="40"/>
      <c r="MZ160" s="40"/>
      <c r="NA160" s="40"/>
      <c r="NB160" s="40"/>
      <c r="NC160" s="40"/>
      <c r="ND160" s="40"/>
      <c r="NE160" s="40"/>
      <c r="NF160" s="40"/>
      <c r="NG160" s="40"/>
      <c r="NH160" s="40"/>
      <c r="NI160" s="40"/>
      <c r="NJ160" s="40"/>
      <c r="NK160" s="40"/>
      <c r="NL160" s="40"/>
      <c r="NM160" s="40"/>
      <c r="NN160" s="40"/>
      <c r="NO160" s="40"/>
      <c r="NP160" s="40"/>
      <c r="NQ160" s="40"/>
      <c r="NR160" s="40"/>
      <c r="NS160" s="40"/>
      <c r="NT160" s="40"/>
      <c r="NU160" s="40"/>
      <c r="NV160" s="40"/>
      <c r="NW160" s="40"/>
      <c r="NX160" s="40"/>
      <c r="NY160" s="40"/>
      <c r="NZ160" s="40"/>
      <c r="OA160" s="40"/>
      <c r="OB160" s="40"/>
      <c r="OC160" s="40"/>
      <c r="OD160" s="40"/>
      <c r="OE160" s="40"/>
      <c r="OF160" s="40"/>
      <c r="OG160" s="40"/>
      <c r="OH160" s="40"/>
      <c r="OI160" s="40"/>
      <c r="OJ160" s="40"/>
      <c r="OK160" s="40"/>
      <c r="OL160" s="40"/>
      <c r="OM160" s="40"/>
      <c r="ON160" s="40"/>
      <c r="OO160" s="40"/>
      <c r="OP160" s="40"/>
      <c r="OQ160" s="40"/>
      <c r="OR160" s="40"/>
      <c r="OS160" s="40"/>
      <c r="OT160" s="40"/>
      <c r="OU160" s="40"/>
      <c r="OV160" s="40"/>
      <c r="OW160" s="40"/>
      <c r="OX160" s="40"/>
      <c r="OY160" s="40"/>
      <c r="OZ160" s="40"/>
      <c r="PA160" s="40"/>
      <c r="PB160" s="40"/>
      <c r="PC160" s="40"/>
      <c r="PD160" s="40"/>
      <c r="PE160" s="40"/>
      <c r="PF160" s="40"/>
      <c r="PG160" s="40"/>
      <c r="PH160" s="40"/>
      <c r="PI160" s="40"/>
      <c r="PJ160" s="40"/>
      <c r="PK160" s="40"/>
      <c r="PL160" s="40"/>
      <c r="PM160" s="40"/>
      <c r="PN160" s="40"/>
      <c r="PO160" s="40"/>
      <c r="PP160" s="40"/>
      <c r="PQ160" s="40"/>
      <c r="PR160" s="40"/>
      <c r="PS160" s="40"/>
      <c r="PT160" s="40"/>
      <c r="PU160" s="40"/>
      <c r="PV160" s="40"/>
      <c r="PW160" s="40"/>
      <c r="PX160" s="40"/>
      <c r="PY160" s="40"/>
      <c r="PZ160" s="40"/>
      <c r="QA160" s="40"/>
      <c r="QB160" s="40"/>
      <c r="QC160" s="40"/>
      <c r="QD160" s="40"/>
      <c r="QE160" s="40"/>
      <c r="QF160" s="40"/>
      <c r="QG160" s="40"/>
      <c r="QH160" s="40"/>
      <c r="QI160" s="40"/>
      <c r="QJ160" s="40"/>
      <c r="QK160" s="40"/>
      <c r="QL160" s="40"/>
      <c r="QM160" s="40"/>
      <c r="QN160" s="40"/>
      <c r="QO160" s="40"/>
      <c r="QP160" s="40"/>
      <c r="QQ160" s="40"/>
      <c r="QR160" s="40"/>
      <c r="QS160" s="40"/>
      <c r="QT160" s="40"/>
      <c r="QU160" s="40"/>
      <c r="QV160" s="40"/>
      <c r="QW160" s="40"/>
      <c r="QX160" s="40"/>
      <c r="QY160" s="40"/>
      <c r="QZ160" s="40"/>
      <c r="RA160" s="40"/>
      <c r="RB160" s="40"/>
      <c r="RC160" s="40"/>
      <c r="RD160" s="40"/>
      <c r="RE160" s="40"/>
      <c r="RF160" s="40"/>
      <c r="RG160" s="40"/>
      <c r="RH160" s="40"/>
      <c r="RI160" s="40"/>
      <c r="RJ160" s="40"/>
      <c r="RK160" s="40"/>
      <c r="RL160" s="40"/>
      <c r="RM160" s="40"/>
      <c r="RN160" s="40"/>
      <c r="RO160" s="40"/>
      <c r="RP160" s="40"/>
      <c r="RQ160" s="40"/>
      <c r="RR160" s="40"/>
      <c r="RS160" s="40"/>
      <c r="RT160" s="40"/>
      <c r="RU160" s="40"/>
      <c r="RV160" s="40"/>
      <c r="RW160" s="40"/>
      <c r="RX160" s="40"/>
      <c r="RY160" s="40"/>
      <c r="RZ160" s="40"/>
      <c r="SA160" s="40"/>
      <c r="SB160" s="40"/>
      <c r="SC160" s="40"/>
      <c r="SD160" s="40"/>
      <c r="SE160" s="40"/>
      <c r="SF160" s="40"/>
      <c r="SG160" s="40"/>
    </row>
    <row r="161" spans="1:501" s="41" customFormat="1" ht="25.5" x14ac:dyDescent="0.25">
      <c r="A161" s="33" t="s">
        <v>48</v>
      </c>
      <c r="B161" s="16"/>
      <c r="C161" s="16">
        <v>0</v>
      </c>
      <c r="D161" s="16">
        <v>0</v>
      </c>
      <c r="E161" s="16">
        <v>0</v>
      </c>
      <c r="F161" s="16">
        <f t="shared" si="38"/>
        <v>0</v>
      </c>
      <c r="G161" s="16"/>
      <c r="H161" s="17"/>
      <c r="I161" s="17">
        <f t="shared" si="39"/>
        <v>0</v>
      </c>
      <c r="J161" s="16"/>
      <c r="K161" s="16"/>
      <c r="L161" s="16">
        <f t="shared" si="40"/>
        <v>0</v>
      </c>
      <c r="M161" s="16">
        <f t="shared" si="41"/>
        <v>0</v>
      </c>
      <c r="N161" s="11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ht="25.5" x14ac:dyDescent="0.25">
      <c r="A162" s="30" t="s">
        <v>85</v>
      </c>
      <c r="B162" s="16">
        <f>B164</f>
        <v>1640094.48</v>
      </c>
      <c r="C162" s="16">
        <f t="shared" ref="C162:K162" si="42">C164</f>
        <v>1640094</v>
      </c>
      <c r="D162" s="16">
        <f t="shared" si="42"/>
        <v>1640094</v>
      </c>
      <c r="E162" s="16">
        <f t="shared" si="42"/>
        <v>683372.7</v>
      </c>
      <c r="F162" s="16">
        <f t="shared" si="27"/>
        <v>0</v>
      </c>
      <c r="G162" s="16">
        <f t="shared" si="42"/>
        <v>0</v>
      </c>
      <c r="H162" s="16">
        <f t="shared" si="42"/>
        <v>0</v>
      </c>
      <c r="I162" s="16">
        <f t="shared" ref="I162:I222" si="43">J162+K162</f>
        <v>0</v>
      </c>
      <c r="J162" s="16">
        <f t="shared" si="42"/>
        <v>0</v>
      </c>
      <c r="K162" s="16">
        <f t="shared" si="42"/>
        <v>0</v>
      </c>
      <c r="L162" s="16">
        <f t="shared" ref="L162:L222" si="44">I162+F162</f>
        <v>0</v>
      </c>
      <c r="M162" s="16">
        <f t="shared" si="28"/>
        <v>1640094</v>
      </c>
      <c r="N162" s="124"/>
    </row>
    <row r="163" spans="1:501" ht="25.5" x14ac:dyDescent="0.25">
      <c r="A163" s="33" t="s">
        <v>86</v>
      </c>
      <c r="B163" s="16"/>
      <c r="C163" s="16"/>
      <c r="D163" s="16"/>
      <c r="E163" s="16"/>
      <c r="F163" s="16">
        <f t="shared" si="27"/>
        <v>0</v>
      </c>
      <c r="G163" s="16"/>
      <c r="H163" s="17"/>
      <c r="I163" s="17">
        <f t="shared" si="43"/>
        <v>0</v>
      </c>
      <c r="J163" s="16"/>
      <c r="K163" s="16"/>
      <c r="L163" s="16">
        <f t="shared" si="44"/>
        <v>0</v>
      </c>
      <c r="M163" s="16">
        <f t="shared" si="28"/>
        <v>0</v>
      </c>
      <c r="N163" s="119"/>
    </row>
    <row r="164" spans="1:501" ht="38.25" x14ac:dyDescent="0.25">
      <c r="A164" s="48" t="s">
        <v>87</v>
      </c>
      <c r="B164" s="49">
        <v>1640094.48</v>
      </c>
      <c r="C164" s="49">
        <v>1640094</v>
      </c>
      <c r="D164" s="49">
        <v>1640094</v>
      </c>
      <c r="E164" s="49">
        <v>683372.7</v>
      </c>
      <c r="F164" s="49">
        <f t="shared" si="27"/>
        <v>0</v>
      </c>
      <c r="G164" s="49"/>
      <c r="H164" s="147"/>
      <c r="I164" s="147">
        <f t="shared" si="43"/>
        <v>0</v>
      </c>
      <c r="J164" s="49"/>
      <c r="K164" s="49"/>
      <c r="L164" s="49">
        <f t="shared" si="44"/>
        <v>0</v>
      </c>
      <c r="M164" s="49">
        <f t="shared" si="28"/>
        <v>1640094</v>
      </c>
      <c r="N164" s="128"/>
    </row>
    <row r="165" spans="1:501" s="41" customFormat="1" ht="60" customHeight="1" x14ac:dyDescent="0.25">
      <c r="A165" s="30" t="s">
        <v>88</v>
      </c>
      <c r="B165" s="35">
        <f t="shared" ref="B165:K165" si="45">SUM(B167:B172)</f>
        <v>4295522</v>
      </c>
      <c r="C165" s="35">
        <f t="shared" si="45"/>
        <v>6630519</v>
      </c>
      <c r="D165" s="35">
        <f t="shared" si="45"/>
        <v>6630519</v>
      </c>
      <c r="E165" s="35">
        <f t="shared" si="45"/>
        <v>2088267</v>
      </c>
      <c r="F165" s="49">
        <f t="shared" si="27"/>
        <v>0</v>
      </c>
      <c r="G165" s="35">
        <f t="shared" si="45"/>
        <v>0</v>
      </c>
      <c r="H165" s="35">
        <f t="shared" si="45"/>
        <v>0</v>
      </c>
      <c r="I165" s="35">
        <f t="shared" si="43"/>
        <v>0</v>
      </c>
      <c r="J165" s="35"/>
      <c r="K165" s="35">
        <f t="shared" si="45"/>
        <v>0</v>
      </c>
      <c r="L165" s="35">
        <f t="shared" si="44"/>
        <v>0</v>
      </c>
      <c r="M165" s="35">
        <f t="shared" si="28"/>
        <v>6630519</v>
      </c>
      <c r="N165" s="124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1" customFormat="1" ht="25.5" x14ac:dyDescent="0.25">
      <c r="A166" s="33" t="s">
        <v>86</v>
      </c>
      <c r="B166" s="16"/>
      <c r="C166" s="16"/>
      <c r="D166" s="12"/>
      <c r="E166" s="35"/>
      <c r="F166" s="16">
        <f t="shared" si="27"/>
        <v>0</v>
      </c>
      <c r="G166" s="16"/>
      <c r="H166" s="17"/>
      <c r="I166" s="17">
        <f t="shared" si="43"/>
        <v>0</v>
      </c>
      <c r="J166" s="17"/>
      <c r="K166" s="17"/>
      <c r="L166" s="35">
        <f t="shared" si="44"/>
        <v>0</v>
      </c>
      <c r="M166" s="35">
        <f t="shared" si="28"/>
        <v>0</v>
      </c>
      <c r="N166" s="11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  <c r="EL166" s="40"/>
      <c r="EM166" s="40"/>
      <c r="EN166" s="40"/>
      <c r="EO166" s="40"/>
      <c r="EP166" s="40"/>
      <c r="EQ166" s="40"/>
      <c r="ER166" s="40"/>
      <c r="ES166" s="40"/>
      <c r="ET166" s="40"/>
      <c r="EU166" s="40"/>
      <c r="EV166" s="40"/>
      <c r="EW166" s="40"/>
      <c r="EX166" s="40"/>
      <c r="EY166" s="40"/>
      <c r="EZ166" s="40"/>
      <c r="FA166" s="40"/>
      <c r="FB166" s="40"/>
      <c r="FC166" s="40"/>
      <c r="FD166" s="40"/>
      <c r="FE166" s="40"/>
      <c r="FF166" s="40"/>
      <c r="FG166" s="40"/>
      <c r="FH166" s="40"/>
      <c r="FI166" s="40"/>
      <c r="FJ166" s="40"/>
      <c r="FK166" s="40"/>
      <c r="FL166" s="40"/>
      <c r="FM166" s="40"/>
      <c r="FN166" s="40"/>
      <c r="FO166" s="40"/>
      <c r="FP166" s="40"/>
      <c r="FQ166" s="40"/>
      <c r="FR166" s="40"/>
      <c r="FS166" s="40"/>
      <c r="FT166" s="40"/>
      <c r="FU166" s="40"/>
      <c r="FV166" s="40"/>
      <c r="FW166" s="40"/>
      <c r="FX166" s="40"/>
      <c r="FY166" s="40"/>
      <c r="FZ166" s="40"/>
      <c r="GA166" s="40"/>
      <c r="GB166" s="40"/>
      <c r="GC166" s="40"/>
      <c r="GD166" s="40"/>
      <c r="GE166" s="40"/>
      <c r="GF166" s="40"/>
      <c r="GG166" s="40"/>
      <c r="GH166" s="40"/>
      <c r="GI166" s="40"/>
      <c r="GJ166" s="40"/>
      <c r="GK166" s="40"/>
      <c r="GL166" s="40"/>
      <c r="GM166" s="40"/>
      <c r="GN166" s="40"/>
      <c r="GO166" s="40"/>
      <c r="GP166" s="40"/>
      <c r="GQ166" s="40"/>
      <c r="GR166" s="40"/>
      <c r="GS166" s="40"/>
      <c r="GT166" s="40"/>
      <c r="GU166" s="40"/>
      <c r="GV166" s="40"/>
      <c r="GW166" s="40"/>
      <c r="GX166" s="40"/>
      <c r="GY166" s="40"/>
      <c r="GZ166" s="40"/>
      <c r="HA166" s="40"/>
      <c r="HB166" s="40"/>
      <c r="HC166" s="40"/>
      <c r="HD166" s="40"/>
      <c r="HE166" s="40"/>
      <c r="HF166" s="40"/>
      <c r="HG166" s="40"/>
      <c r="HH166" s="40"/>
      <c r="HI166" s="40"/>
      <c r="HJ166" s="40"/>
      <c r="HK166" s="40"/>
      <c r="HL166" s="40"/>
      <c r="HM166" s="40"/>
      <c r="HN166" s="40"/>
      <c r="HO166" s="40"/>
      <c r="HP166" s="40"/>
      <c r="HQ166" s="40"/>
      <c r="HR166" s="40"/>
      <c r="HS166" s="40"/>
      <c r="HT166" s="40"/>
      <c r="HU166" s="40"/>
      <c r="HV166" s="40"/>
      <c r="HW166" s="40"/>
      <c r="HX166" s="40"/>
      <c r="HY166" s="40"/>
      <c r="HZ166" s="40"/>
      <c r="IA166" s="40"/>
      <c r="IB166" s="40"/>
      <c r="IC166" s="40"/>
      <c r="ID166" s="40"/>
      <c r="IE166" s="40"/>
      <c r="IF166" s="40"/>
      <c r="IG166" s="40"/>
      <c r="IH166" s="40"/>
      <c r="II166" s="40"/>
      <c r="IJ166" s="40"/>
      <c r="IK166" s="40"/>
      <c r="IL166" s="40"/>
      <c r="IM166" s="40"/>
      <c r="IN166" s="40"/>
      <c r="IO166" s="40"/>
      <c r="IP166" s="40"/>
      <c r="IQ166" s="40"/>
      <c r="IR166" s="40"/>
      <c r="IS166" s="40"/>
      <c r="IT166" s="40"/>
      <c r="IU166" s="40"/>
      <c r="IV166" s="40"/>
      <c r="IW166" s="40"/>
      <c r="IX166" s="40"/>
      <c r="IY166" s="40"/>
      <c r="IZ166" s="40"/>
      <c r="JA166" s="40"/>
      <c r="JB166" s="40"/>
      <c r="JC166" s="40"/>
      <c r="JD166" s="40"/>
      <c r="JE166" s="40"/>
      <c r="JF166" s="40"/>
      <c r="JG166" s="40"/>
      <c r="JH166" s="40"/>
      <c r="JI166" s="40"/>
      <c r="JJ166" s="40"/>
      <c r="JK166" s="40"/>
      <c r="JL166" s="40"/>
      <c r="JM166" s="40"/>
      <c r="JN166" s="40"/>
      <c r="JO166" s="40"/>
      <c r="JP166" s="40"/>
      <c r="JQ166" s="40"/>
      <c r="JR166" s="40"/>
      <c r="JS166" s="40"/>
      <c r="JT166" s="40"/>
      <c r="JU166" s="40"/>
      <c r="JV166" s="40"/>
      <c r="JW166" s="40"/>
      <c r="JX166" s="40"/>
      <c r="JY166" s="40"/>
      <c r="JZ166" s="40"/>
      <c r="KA166" s="40"/>
      <c r="KB166" s="40"/>
      <c r="KC166" s="40"/>
      <c r="KD166" s="40"/>
      <c r="KE166" s="40"/>
      <c r="KF166" s="40"/>
      <c r="KG166" s="40"/>
      <c r="KH166" s="40"/>
      <c r="KI166" s="40"/>
      <c r="KJ166" s="40"/>
      <c r="KK166" s="40"/>
      <c r="KL166" s="40"/>
      <c r="KM166" s="40"/>
      <c r="KN166" s="40"/>
      <c r="KO166" s="40"/>
      <c r="KP166" s="40"/>
      <c r="KQ166" s="40"/>
      <c r="KR166" s="40"/>
      <c r="KS166" s="40"/>
      <c r="KT166" s="40"/>
      <c r="KU166" s="40"/>
      <c r="KV166" s="40"/>
      <c r="KW166" s="40"/>
      <c r="KX166" s="40"/>
      <c r="KY166" s="40"/>
      <c r="KZ166" s="40"/>
      <c r="LA166" s="40"/>
      <c r="LB166" s="40"/>
      <c r="LC166" s="40"/>
      <c r="LD166" s="40"/>
      <c r="LE166" s="40"/>
      <c r="LF166" s="40"/>
      <c r="LG166" s="40"/>
      <c r="LH166" s="40"/>
      <c r="LI166" s="40"/>
      <c r="LJ166" s="40"/>
      <c r="LK166" s="40"/>
      <c r="LL166" s="40"/>
      <c r="LM166" s="40"/>
      <c r="LN166" s="40"/>
      <c r="LO166" s="40"/>
      <c r="LP166" s="40"/>
      <c r="LQ166" s="40"/>
      <c r="LR166" s="40"/>
      <c r="LS166" s="40"/>
      <c r="LT166" s="40"/>
      <c r="LU166" s="40"/>
      <c r="LV166" s="40"/>
      <c r="LW166" s="40"/>
      <c r="LX166" s="40"/>
      <c r="LY166" s="40"/>
      <c r="LZ166" s="40"/>
      <c r="MA166" s="40"/>
      <c r="MB166" s="40"/>
      <c r="MC166" s="40"/>
      <c r="MD166" s="40"/>
      <c r="ME166" s="40"/>
      <c r="MF166" s="40"/>
      <c r="MG166" s="40"/>
      <c r="MH166" s="40"/>
      <c r="MI166" s="40"/>
      <c r="MJ166" s="40"/>
      <c r="MK166" s="40"/>
      <c r="ML166" s="40"/>
      <c r="MM166" s="40"/>
      <c r="MN166" s="40"/>
      <c r="MO166" s="40"/>
      <c r="MP166" s="40"/>
      <c r="MQ166" s="40"/>
      <c r="MR166" s="40"/>
      <c r="MS166" s="40"/>
      <c r="MT166" s="40"/>
      <c r="MU166" s="40"/>
      <c r="MV166" s="40"/>
      <c r="MW166" s="40"/>
      <c r="MX166" s="40"/>
      <c r="MY166" s="40"/>
      <c r="MZ166" s="40"/>
      <c r="NA166" s="40"/>
      <c r="NB166" s="40"/>
      <c r="NC166" s="40"/>
      <c r="ND166" s="40"/>
      <c r="NE166" s="40"/>
      <c r="NF166" s="40"/>
      <c r="NG166" s="40"/>
      <c r="NH166" s="40"/>
      <c r="NI166" s="40"/>
      <c r="NJ166" s="40"/>
      <c r="NK166" s="40"/>
      <c r="NL166" s="40"/>
      <c r="NM166" s="40"/>
      <c r="NN166" s="40"/>
      <c r="NO166" s="40"/>
      <c r="NP166" s="40"/>
      <c r="NQ166" s="40"/>
      <c r="NR166" s="40"/>
      <c r="NS166" s="40"/>
      <c r="NT166" s="40"/>
      <c r="NU166" s="40"/>
      <c r="NV166" s="40"/>
      <c r="NW166" s="40"/>
      <c r="NX166" s="40"/>
      <c r="NY166" s="40"/>
      <c r="NZ166" s="40"/>
      <c r="OA166" s="40"/>
      <c r="OB166" s="40"/>
      <c r="OC166" s="40"/>
      <c r="OD166" s="40"/>
      <c r="OE166" s="40"/>
      <c r="OF166" s="40"/>
      <c r="OG166" s="40"/>
      <c r="OH166" s="40"/>
      <c r="OI166" s="40"/>
      <c r="OJ166" s="40"/>
      <c r="OK166" s="40"/>
      <c r="OL166" s="40"/>
      <c r="OM166" s="40"/>
      <c r="ON166" s="40"/>
      <c r="OO166" s="40"/>
      <c r="OP166" s="40"/>
      <c r="OQ166" s="40"/>
      <c r="OR166" s="40"/>
      <c r="OS166" s="40"/>
      <c r="OT166" s="40"/>
      <c r="OU166" s="40"/>
      <c r="OV166" s="40"/>
      <c r="OW166" s="40"/>
      <c r="OX166" s="40"/>
      <c r="OY166" s="40"/>
      <c r="OZ166" s="40"/>
      <c r="PA166" s="40"/>
      <c r="PB166" s="40"/>
      <c r="PC166" s="40"/>
      <c r="PD166" s="40"/>
      <c r="PE166" s="40"/>
      <c r="PF166" s="40"/>
      <c r="PG166" s="40"/>
      <c r="PH166" s="40"/>
      <c r="PI166" s="40"/>
      <c r="PJ166" s="40"/>
      <c r="PK166" s="40"/>
      <c r="PL166" s="40"/>
      <c r="PM166" s="40"/>
      <c r="PN166" s="40"/>
      <c r="PO166" s="40"/>
      <c r="PP166" s="40"/>
      <c r="PQ166" s="40"/>
      <c r="PR166" s="40"/>
      <c r="PS166" s="40"/>
      <c r="PT166" s="40"/>
      <c r="PU166" s="40"/>
      <c r="PV166" s="40"/>
      <c r="PW166" s="40"/>
      <c r="PX166" s="40"/>
      <c r="PY166" s="40"/>
      <c r="PZ166" s="40"/>
      <c r="QA166" s="40"/>
      <c r="QB166" s="40"/>
      <c r="QC166" s="40"/>
      <c r="QD166" s="40"/>
      <c r="QE166" s="40"/>
      <c r="QF166" s="40"/>
      <c r="QG166" s="40"/>
      <c r="QH166" s="40"/>
      <c r="QI166" s="40"/>
      <c r="QJ166" s="40"/>
      <c r="QK166" s="40"/>
      <c r="QL166" s="40"/>
      <c r="QM166" s="40"/>
      <c r="QN166" s="40"/>
      <c r="QO166" s="40"/>
      <c r="QP166" s="40"/>
      <c r="QQ166" s="40"/>
      <c r="QR166" s="40"/>
      <c r="QS166" s="40"/>
      <c r="QT166" s="40"/>
      <c r="QU166" s="40"/>
      <c r="QV166" s="40"/>
      <c r="QW166" s="40"/>
      <c r="QX166" s="40"/>
      <c r="QY166" s="40"/>
      <c r="QZ166" s="40"/>
      <c r="RA166" s="40"/>
      <c r="RB166" s="40"/>
      <c r="RC166" s="40"/>
      <c r="RD166" s="40"/>
      <c r="RE166" s="40"/>
      <c r="RF166" s="40"/>
      <c r="RG166" s="40"/>
      <c r="RH166" s="40"/>
      <c r="RI166" s="40"/>
      <c r="RJ166" s="40"/>
      <c r="RK166" s="40"/>
      <c r="RL166" s="40"/>
      <c r="RM166" s="40"/>
      <c r="RN166" s="40"/>
      <c r="RO166" s="40"/>
      <c r="RP166" s="40"/>
      <c r="RQ166" s="40"/>
      <c r="RR166" s="40"/>
      <c r="RS166" s="40"/>
      <c r="RT166" s="40"/>
      <c r="RU166" s="40"/>
      <c r="RV166" s="40"/>
      <c r="RW166" s="40"/>
      <c r="RX166" s="40"/>
      <c r="RY166" s="40"/>
      <c r="RZ166" s="40"/>
      <c r="SA166" s="40"/>
      <c r="SB166" s="40"/>
      <c r="SC166" s="40"/>
      <c r="SD166" s="40"/>
      <c r="SE166" s="40"/>
      <c r="SF166" s="40"/>
      <c r="SG166" s="40"/>
    </row>
    <row r="167" spans="1:501" s="41" customFormat="1" ht="39" customHeight="1" x14ac:dyDescent="0.25">
      <c r="A167" s="48" t="s">
        <v>89</v>
      </c>
      <c r="B167" s="49"/>
      <c r="C167" s="49"/>
      <c r="D167" s="49"/>
      <c r="E167" s="49"/>
      <c r="F167" s="49">
        <f t="shared" si="27"/>
        <v>0</v>
      </c>
      <c r="G167" s="49"/>
      <c r="H167" s="147"/>
      <c r="I167" s="147">
        <f t="shared" si="43"/>
        <v>0</v>
      </c>
      <c r="J167" s="49"/>
      <c r="K167" s="49"/>
      <c r="L167" s="49">
        <f t="shared" si="44"/>
        <v>0</v>
      </c>
      <c r="M167" s="49">
        <f t="shared" si="28"/>
        <v>0</v>
      </c>
      <c r="N167" s="124" t="s">
        <v>249</v>
      </c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  <c r="DQ167" s="40"/>
      <c r="DR167" s="40"/>
      <c r="DS167" s="40"/>
      <c r="DT167" s="40"/>
      <c r="DU167" s="40"/>
      <c r="DV167" s="40"/>
      <c r="DW167" s="40"/>
      <c r="DX167" s="40"/>
      <c r="DY167" s="40"/>
      <c r="DZ167" s="40"/>
      <c r="EA167" s="40"/>
      <c r="EB167" s="40"/>
      <c r="EC167" s="40"/>
      <c r="ED167" s="40"/>
      <c r="EE167" s="40"/>
      <c r="EF167" s="40"/>
      <c r="EG167" s="40"/>
      <c r="EH167" s="40"/>
      <c r="EI167" s="40"/>
      <c r="EJ167" s="40"/>
      <c r="EK167" s="40"/>
      <c r="EL167" s="40"/>
      <c r="EM167" s="40"/>
      <c r="EN167" s="40"/>
      <c r="EO167" s="40"/>
      <c r="EP167" s="40"/>
      <c r="EQ167" s="40"/>
      <c r="ER167" s="40"/>
      <c r="ES167" s="40"/>
      <c r="ET167" s="40"/>
      <c r="EU167" s="40"/>
      <c r="EV167" s="40"/>
      <c r="EW167" s="40"/>
      <c r="EX167" s="40"/>
      <c r="EY167" s="40"/>
      <c r="EZ167" s="40"/>
      <c r="FA167" s="40"/>
      <c r="FB167" s="40"/>
      <c r="FC167" s="40"/>
      <c r="FD167" s="40"/>
      <c r="FE167" s="40"/>
      <c r="FF167" s="40"/>
      <c r="FG167" s="40"/>
      <c r="FH167" s="40"/>
      <c r="FI167" s="40"/>
      <c r="FJ167" s="40"/>
      <c r="FK167" s="40"/>
      <c r="FL167" s="40"/>
      <c r="FM167" s="40"/>
      <c r="FN167" s="40"/>
      <c r="FO167" s="40"/>
      <c r="FP167" s="40"/>
      <c r="FQ167" s="40"/>
      <c r="FR167" s="40"/>
      <c r="FS167" s="40"/>
      <c r="FT167" s="40"/>
      <c r="FU167" s="40"/>
      <c r="FV167" s="40"/>
      <c r="FW167" s="40"/>
      <c r="FX167" s="40"/>
      <c r="FY167" s="40"/>
      <c r="FZ167" s="40"/>
      <c r="GA167" s="40"/>
      <c r="GB167" s="40"/>
      <c r="GC167" s="40"/>
      <c r="GD167" s="40"/>
      <c r="GE167" s="40"/>
      <c r="GF167" s="40"/>
      <c r="GG167" s="40"/>
      <c r="GH167" s="40"/>
      <c r="GI167" s="40"/>
      <c r="GJ167" s="40"/>
      <c r="GK167" s="40"/>
      <c r="GL167" s="40"/>
      <c r="GM167" s="40"/>
      <c r="GN167" s="40"/>
      <c r="GO167" s="40"/>
      <c r="GP167" s="40"/>
      <c r="GQ167" s="40"/>
      <c r="GR167" s="40"/>
      <c r="GS167" s="40"/>
      <c r="GT167" s="40"/>
      <c r="GU167" s="40"/>
      <c r="GV167" s="40"/>
      <c r="GW167" s="40"/>
      <c r="GX167" s="40"/>
      <c r="GY167" s="40"/>
      <c r="GZ167" s="40"/>
      <c r="HA167" s="40"/>
      <c r="HB167" s="40"/>
      <c r="HC167" s="40"/>
      <c r="HD167" s="40"/>
      <c r="HE167" s="40"/>
      <c r="HF167" s="40"/>
      <c r="HG167" s="40"/>
      <c r="HH167" s="40"/>
      <c r="HI167" s="40"/>
      <c r="HJ167" s="40"/>
      <c r="HK167" s="40"/>
      <c r="HL167" s="40"/>
      <c r="HM167" s="40"/>
      <c r="HN167" s="40"/>
      <c r="HO167" s="40"/>
      <c r="HP167" s="40"/>
      <c r="HQ167" s="40"/>
      <c r="HR167" s="40"/>
      <c r="HS167" s="40"/>
      <c r="HT167" s="40"/>
      <c r="HU167" s="40"/>
      <c r="HV167" s="40"/>
      <c r="HW167" s="40"/>
      <c r="HX167" s="40"/>
      <c r="HY167" s="40"/>
      <c r="HZ167" s="40"/>
      <c r="IA167" s="40"/>
      <c r="IB167" s="40"/>
      <c r="IC167" s="40"/>
      <c r="ID167" s="40"/>
      <c r="IE167" s="40"/>
      <c r="IF167" s="40"/>
      <c r="IG167" s="40"/>
      <c r="IH167" s="40"/>
      <c r="II167" s="40"/>
      <c r="IJ167" s="40"/>
      <c r="IK167" s="40"/>
      <c r="IL167" s="40"/>
      <c r="IM167" s="40"/>
      <c r="IN167" s="40"/>
      <c r="IO167" s="40"/>
      <c r="IP167" s="40"/>
      <c r="IQ167" s="40"/>
      <c r="IR167" s="40"/>
      <c r="IS167" s="40"/>
      <c r="IT167" s="40"/>
      <c r="IU167" s="40"/>
      <c r="IV167" s="40"/>
      <c r="IW167" s="40"/>
      <c r="IX167" s="40"/>
      <c r="IY167" s="40"/>
      <c r="IZ167" s="40"/>
      <c r="JA167" s="40"/>
      <c r="JB167" s="40"/>
      <c r="JC167" s="40"/>
      <c r="JD167" s="40"/>
      <c r="JE167" s="40"/>
      <c r="JF167" s="40"/>
      <c r="JG167" s="40"/>
      <c r="JH167" s="40"/>
      <c r="JI167" s="40"/>
      <c r="JJ167" s="40"/>
      <c r="JK167" s="40"/>
      <c r="JL167" s="40"/>
      <c r="JM167" s="40"/>
      <c r="JN167" s="40"/>
      <c r="JO167" s="40"/>
      <c r="JP167" s="40"/>
      <c r="JQ167" s="40"/>
      <c r="JR167" s="40"/>
      <c r="JS167" s="40"/>
      <c r="JT167" s="40"/>
      <c r="JU167" s="40"/>
      <c r="JV167" s="40"/>
      <c r="JW167" s="40"/>
      <c r="JX167" s="40"/>
      <c r="JY167" s="40"/>
      <c r="JZ167" s="40"/>
      <c r="KA167" s="40"/>
      <c r="KB167" s="40"/>
      <c r="KC167" s="40"/>
      <c r="KD167" s="40"/>
      <c r="KE167" s="40"/>
      <c r="KF167" s="40"/>
      <c r="KG167" s="40"/>
      <c r="KH167" s="40"/>
      <c r="KI167" s="40"/>
      <c r="KJ167" s="40"/>
      <c r="KK167" s="40"/>
      <c r="KL167" s="40"/>
      <c r="KM167" s="40"/>
      <c r="KN167" s="40"/>
      <c r="KO167" s="40"/>
      <c r="KP167" s="40"/>
      <c r="KQ167" s="40"/>
      <c r="KR167" s="40"/>
      <c r="KS167" s="40"/>
      <c r="KT167" s="40"/>
      <c r="KU167" s="40"/>
      <c r="KV167" s="40"/>
      <c r="KW167" s="40"/>
      <c r="KX167" s="40"/>
      <c r="KY167" s="40"/>
      <c r="KZ167" s="40"/>
      <c r="LA167" s="40"/>
      <c r="LB167" s="40"/>
      <c r="LC167" s="40"/>
      <c r="LD167" s="40"/>
      <c r="LE167" s="40"/>
      <c r="LF167" s="40"/>
      <c r="LG167" s="40"/>
      <c r="LH167" s="40"/>
      <c r="LI167" s="40"/>
      <c r="LJ167" s="40"/>
      <c r="LK167" s="40"/>
      <c r="LL167" s="40"/>
      <c r="LM167" s="40"/>
      <c r="LN167" s="40"/>
      <c r="LO167" s="40"/>
      <c r="LP167" s="40"/>
      <c r="LQ167" s="40"/>
      <c r="LR167" s="40"/>
      <c r="LS167" s="40"/>
      <c r="LT167" s="40"/>
      <c r="LU167" s="40"/>
      <c r="LV167" s="40"/>
      <c r="LW167" s="40"/>
      <c r="LX167" s="40"/>
      <c r="LY167" s="40"/>
      <c r="LZ167" s="40"/>
      <c r="MA167" s="40"/>
      <c r="MB167" s="40"/>
      <c r="MC167" s="40"/>
      <c r="MD167" s="40"/>
      <c r="ME167" s="40"/>
      <c r="MF167" s="40"/>
      <c r="MG167" s="40"/>
      <c r="MH167" s="40"/>
      <c r="MI167" s="40"/>
      <c r="MJ167" s="40"/>
      <c r="MK167" s="40"/>
      <c r="ML167" s="40"/>
      <c r="MM167" s="40"/>
      <c r="MN167" s="40"/>
      <c r="MO167" s="40"/>
      <c r="MP167" s="40"/>
      <c r="MQ167" s="40"/>
      <c r="MR167" s="40"/>
      <c r="MS167" s="40"/>
      <c r="MT167" s="40"/>
      <c r="MU167" s="40"/>
      <c r="MV167" s="40"/>
      <c r="MW167" s="40"/>
      <c r="MX167" s="40"/>
      <c r="MY167" s="40"/>
      <c r="MZ167" s="40"/>
      <c r="NA167" s="40"/>
      <c r="NB167" s="40"/>
      <c r="NC167" s="40"/>
      <c r="ND167" s="40"/>
      <c r="NE167" s="40"/>
      <c r="NF167" s="40"/>
      <c r="NG167" s="40"/>
      <c r="NH167" s="40"/>
      <c r="NI167" s="40"/>
      <c r="NJ167" s="40"/>
      <c r="NK167" s="40"/>
      <c r="NL167" s="40"/>
      <c r="NM167" s="40"/>
      <c r="NN167" s="40"/>
      <c r="NO167" s="40"/>
      <c r="NP167" s="40"/>
      <c r="NQ167" s="40"/>
      <c r="NR167" s="40"/>
      <c r="NS167" s="40"/>
      <c r="NT167" s="40"/>
      <c r="NU167" s="40"/>
      <c r="NV167" s="40"/>
      <c r="NW167" s="40"/>
      <c r="NX167" s="40"/>
      <c r="NY167" s="40"/>
      <c r="NZ167" s="40"/>
      <c r="OA167" s="40"/>
      <c r="OB167" s="40"/>
      <c r="OC167" s="40"/>
      <c r="OD167" s="40"/>
      <c r="OE167" s="40"/>
      <c r="OF167" s="40"/>
      <c r="OG167" s="40"/>
      <c r="OH167" s="40"/>
      <c r="OI167" s="40"/>
      <c r="OJ167" s="40"/>
      <c r="OK167" s="40"/>
      <c r="OL167" s="40"/>
      <c r="OM167" s="40"/>
      <c r="ON167" s="40"/>
      <c r="OO167" s="40"/>
      <c r="OP167" s="40"/>
      <c r="OQ167" s="40"/>
      <c r="OR167" s="40"/>
      <c r="OS167" s="40"/>
      <c r="OT167" s="40"/>
      <c r="OU167" s="40"/>
      <c r="OV167" s="40"/>
      <c r="OW167" s="40"/>
      <c r="OX167" s="40"/>
      <c r="OY167" s="40"/>
      <c r="OZ167" s="40"/>
      <c r="PA167" s="40"/>
      <c r="PB167" s="40"/>
      <c r="PC167" s="40"/>
      <c r="PD167" s="40"/>
      <c r="PE167" s="40"/>
      <c r="PF167" s="40"/>
      <c r="PG167" s="40"/>
      <c r="PH167" s="40"/>
      <c r="PI167" s="40"/>
      <c r="PJ167" s="40"/>
      <c r="PK167" s="40"/>
      <c r="PL167" s="40"/>
      <c r="PM167" s="40"/>
      <c r="PN167" s="40"/>
      <c r="PO167" s="40"/>
      <c r="PP167" s="40"/>
      <c r="PQ167" s="40"/>
      <c r="PR167" s="40"/>
      <c r="PS167" s="40"/>
      <c r="PT167" s="40"/>
      <c r="PU167" s="40"/>
      <c r="PV167" s="40"/>
      <c r="PW167" s="40"/>
      <c r="PX167" s="40"/>
      <c r="PY167" s="40"/>
      <c r="PZ167" s="40"/>
      <c r="QA167" s="40"/>
      <c r="QB167" s="40"/>
      <c r="QC167" s="40"/>
      <c r="QD167" s="40"/>
      <c r="QE167" s="40"/>
      <c r="QF167" s="40"/>
      <c r="QG167" s="40"/>
      <c r="QH167" s="40"/>
      <c r="QI167" s="40"/>
      <c r="QJ167" s="40"/>
      <c r="QK167" s="40"/>
      <c r="QL167" s="40"/>
      <c r="QM167" s="40"/>
      <c r="QN167" s="40"/>
      <c r="QO167" s="40"/>
      <c r="QP167" s="40"/>
      <c r="QQ167" s="40"/>
      <c r="QR167" s="40"/>
      <c r="QS167" s="40"/>
      <c r="QT167" s="40"/>
      <c r="QU167" s="40"/>
      <c r="QV167" s="40"/>
      <c r="QW167" s="40"/>
      <c r="QX167" s="40"/>
      <c r="QY167" s="40"/>
      <c r="QZ167" s="40"/>
      <c r="RA167" s="40"/>
      <c r="RB167" s="40"/>
      <c r="RC167" s="40"/>
      <c r="RD167" s="40"/>
      <c r="RE167" s="40"/>
      <c r="RF167" s="40"/>
      <c r="RG167" s="40"/>
      <c r="RH167" s="40"/>
      <c r="RI167" s="40"/>
      <c r="RJ167" s="40"/>
      <c r="RK167" s="40"/>
      <c r="RL167" s="40"/>
      <c r="RM167" s="40"/>
      <c r="RN167" s="40"/>
      <c r="RO167" s="40"/>
      <c r="RP167" s="40"/>
      <c r="RQ167" s="40"/>
      <c r="RR167" s="40"/>
      <c r="RS167" s="40"/>
      <c r="RT167" s="40"/>
      <c r="RU167" s="40"/>
      <c r="RV167" s="40"/>
      <c r="RW167" s="40"/>
      <c r="RX167" s="40"/>
      <c r="RY167" s="40"/>
      <c r="RZ167" s="40"/>
      <c r="SA167" s="40"/>
      <c r="SB167" s="40"/>
      <c r="SC167" s="40"/>
      <c r="SD167" s="40"/>
      <c r="SE167" s="40"/>
      <c r="SF167" s="40"/>
      <c r="SG167" s="40"/>
    </row>
    <row r="168" spans="1:501" s="4" customFormat="1" ht="44.25" customHeight="1" x14ac:dyDescent="0.25">
      <c r="A168" s="30" t="s">
        <v>90</v>
      </c>
      <c r="B168" s="16">
        <v>4295522</v>
      </c>
      <c r="C168" s="16">
        <v>6630519</v>
      </c>
      <c r="D168" s="16">
        <v>6630519</v>
      </c>
      <c r="E168" s="16">
        <v>2088267</v>
      </c>
      <c r="F168" s="16">
        <f t="shared" si="27"/>
        <v>0</v>
      </c>
      <c r="G168" s="16"/>
      <c r="H168" s="17"/>
      <c r="I168" s="17">
        <f t="shared" si="43"/>
        <v>0</v>
      </c>
      <c r="J168" s="16"/>
      <c r="K168" s="16"/>
      <c r="L168" s="16">
        <f t="shared" si="44"/>
        <v>0</v>
      </c>
      <c r="M168" s="16">
        <f t="shared" si="28"/>
        <v>6630519</v>
      </c>
      <c r="N168" s="124"/>
    </row>
    <row r="169" spans="1:501" s="4" customFormat="1" ht="25.5" x14ac:dyDescent="0.25">
      <c r="A169" s="30" t="s">
        <v>91</v>
      </c>
      <c r="B169" s="16">
        <v>0</v>
      </c>
      <c r="C169" s="16">
        <v>0</v>
      </c>
      <c r="D169" s="16">
        <v>0</v>
      </c>
      <c r="E169" s="16">
        <v>0</v>
      </c>
      <c r="F169" s="16">
        <f t="shared" si="27"/>
        <v>0</v>
      </c>
      <c r="G169" s="16"/>
      <c r="H169" s="17"/>
      <c r="I169" s="17">
        <f t="shared" si="43"/>
        <v>0</v>
      </c>
      <c r="J169" s="16"/>
      <c r="K169" s="16"/>
      <c r="L169" s="16">
        <f t="shared" si="44"/>
        <v>0</v>
      </c>
      <c r="M169" s="16">
        <f t="shared" si="28"/>
        <v>0</v>
      </c>
      <c r="N169" s="119"/>
    </row>
    <row r="170" spans="1:501" s="4" customFormat="1" ht="15" x14ac:dyDescent="0.25">
      <c r="A170" s="30"/>
      <c r="B170" s="16"/>
      <c r="C170" s="35"/>
      <c r="D170" s="16"/>
      <c r="E170" s="16"/>
      <c r="F170" s="16">
        <f t="shared" si="27"/>
        <v>0</v>
      </c>
      <c r="G170" s="16"/>
      <c r="H170" s="17"/>
      <c r="I170" s="17">
        <f t="shared" si="43"/>
        <v>0</v>
      </c>
      <c r="J170" s="16"/>
      <c r="K170" s="16"/>
      <c r="L170" s="16">
        <f t="shared" si="44"/>
        <v>0</v>
      </c>
      <c r="M170" s="16">
        <f t="shared" si="28"/>
        <v>0</v>
      </c>
      <c r="N170" s="119"/>
    </row>
    <row r="171" spans="1:501" s="4" customFormat="1" ht="38.25" x14ac:dyDescent="0.25">
      <c r="A171" s="30" t="s">
        <v>92</v>
      </c>
      <c r="B171" s="16"/>
      <c r="C171" s="16"/>
      <c r="D171" s="16"/>
      <c r="E171" s="16"/>
      <c r="F171" s="16">
        <f t="shared" si="27"/>
        <v>0</v>
      </c>
      <c r="G171" s="16"/>
      <c r="H171" s="17"/>
      <c r="I171" s="17">
        <f t="shared" si="43"/>
        <v>0</v>
      </c>
      <c r="J171" s="16"/>
      <c r="K171" s="16"/>
      <c r="L171" s="16">
        <f t="shared" si="44"/>
        <v>0</v>
      </c>
      <c r="M171" s="16">
        <f t="shared" si="28"/>
        <v>0</v>
      </c>
      <c r="N171" s="119"/>
    </row>
    <row r="172" spans="1:501" s="4" customFormat="1" ht="25.5" x14ac:dyDescent="0.25">
      <c r="A172" s="30" t="s">
        <v>93</v>
      </c>
      <c r="B172" s="16"/>
      <c r="C172" s="16"/>
      <c r="D172" s="12"/>
      <c r="E172" s="35"/>
      <c r="F172" s="16">
        <f t="shared" si="27"/>
        <v>0</v>
      </c>
      <c r="G172" s="12"/>
      <c r="H172" s="17"/>
      <c r="I172" s="17">
        <f t="shared" si="43"/>
        <v>0</v>
      </c>
      <c r="J172" s="17"/>
      <c r="K172" s="17"/>
      <c r="L172" s="17">
        <f t="shared" si="44"/>
        <v>0</v>
      </c>
      <c r="M172" s="17">
        <f t="shared" si="28"/>
        <v>0</v>
      </c>
      <c r="N172" s="119"/>
    </row>
    <row r="173" spans="1:501" s="4" customFormat="1" ht="25.5" x14ac:dyDescent="0.25">
      <c r="A173" s="33" t="s">
        <v>48</v>
      </c>
      <c r="B173" s="16">
        <v>4295522</v>
      </c>
      <c r="C173" s="16">
        <v>6630519</v>
      </c>
      <c r="D173" s="16">
        <v>6630519</v>
      </c>
      <c r="E173" s="16">
        <v>2088267</v>
      </c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6630519</v>
      </c>
      <c r="N173" s="124"/>
    </row>
    <row r="174" spans="1:501" s="4" customFormat="1" ht="43.5" customHeight="1" x14ac:dyDescent="0.25">
      <c r="A174" s="30" t="s">
        <v>94</v>
      </c>
      <c r="B174" s="35">
        <f>SUM(B175:B181)</f>
        <v>1589966.4</v>
      </c>
      <c r="C174" s="35">
        <f t="shared" ref="C174:K174" si="46">SUM(C175:C181)</f>
        <v>1271310.8</v>
      </c>
      <c r="D174" s="35">
        <f t="shared" si="46"/>
        <v>1271310.8</v>
      </c>
      <c r="E174" s="35">
        <f t="shared" si="46"/>
        <v>901907.8</v>
      </c>
      <c r="F174" s="35">
        <f t="shared" si="27"/>
        <v>0</v>
      </c>
      <c r="G174" s="35">
        <f t="shared" si="46"/>
        <v>0</v>
      </c>
      <c r="H174" s="35">
        <f t="shared" si="46"/>
        <v>0</v>
      </c>
      <c r="I174" s="35">
        <f t="shared" si="43"/>
        <v>0</v>
      </c>
      <c r="J174" s="35">
        <f t="shared" si="46"/>
        <v>0</v>
      </c>
      <c r="K174" s="35">
        <f t="shared" si="46"/>
        <v>0</v>
      </c>
      <c r="L174" s="35">
        <f t="shared" si="44"/>
        <v>0</v>
      </c>
      <c r="M174" s="35">
        <f t="shared" si="28"/>
        <v>1271310.8</v>
      </c>
      <c r="N174" s="124"/>
    </row>
    <row r="175" spans="1:501" s="4" customFormat="1" ht="25.5" x14ac:dyDescent="0.25">
      <c r="A175" s="33" t="s">
        <v>95</v>
      </c>
      <c r="B175" s="16"/>
      <c r="C175" s="16"/>
      <c r="D175" s="16"/>
      <c r="E175" s="16"/>
      <c r="F175" s="16">
        <f t="shared" si="27"/>
        <v>0</v>
      </c>
      <c r="G175" s="16"/>
      <c r="H175" s="17"/>
      <c r="I175" s="17">
        <f t="shared" si="43"/>
        <v>0</v>
      </c>
      <c r="J175" s="16"/>
      <c r="K175" s="16"/>
      <c r="L175" s="16">
        <f t="shared" si="44"/>
        <v>0</v>
      </c>
      <c r="M175" s="16">
        <f t="shared" si="28"/>
        <v>0</v>
      </c>
      <c r="N175" s="119"/>
    </row>
    <row r="176" spans="1:501" s="4" customFormat="1" ht="25.5" x14ac:dyDescent="0.25">
      <c r="A176" s="30" t="s">
        <v>96</v>
      </c>
      <c r="B176" s="16">
        <v>565300</v>
      </c>
      <c r="C176" s="16">
        <v>610800</v>
      </c>
      <c r="D176" s="16">
        <v>610800</v>
      </c>
      <c r="E176" s="16">
        <v>305197</v>
      </c>
      <c r="F176" s="16">
        <f t="shared" si="27"/>
        <v>0</v>
      </c>
      <c r="G176" s="16"/>
      <c r="H176" s="17"/>
      <c r="I176" s="17">
        <f t="shared" si="43"/>
        <v>0</v>
      </c>
      <c r="J176" s="16"/>
      <c r="K176" s="16"/>
      <c r="L176" s="16">
        <f t="shared" si="44"/>
        <v>0</v>
      </c>
      <c r="M176" s="16">
        <f t="shared" si="28"/>
        <v>610800</v>
      </c>
      <c r="N176" s="119"/>
    </row>
    <row r="177" spans="1:501" s="4" customFormat="1" ht="34.5" customHeight="1" x14ac:dyDescent="0.25">
      <c r="A177" s="30" t="s">
        <v>212</v>
      </c>
      <c r="B177" s="16">
        <v>2000</v>
      </c>
      <c r="C177" s="16">
        <v>48800</v>
      </c>
      <c r="D177" s="16">
        <v>48800</v>
      </c>
      <c r="E177" s="16">
        <v>0</v>
      </c>
      <c r="F177" s="16">
        <f t="shared" si="27"/>
        <v>0</v>
      </c>
      <c r="G177" s="16"/>
      <c r="H177" s="17"/>
      <c r="I177" s="17">
        <f t="shared" si="43"/>
        <v>0</v>
      </c>
      <c r="J177" s="16"/>
      <c r="K177" s="16"/>
      <c r="L177" s="16">
        <f t="shared" si="44"/>
        <v>0</v>
      </c>
      <c r="M177" s="16">
        <f t="shared" si="28"/>
        <v>48800</v>
      </c>
      <c r="N177" s="124"/>
    </row>
    <row r="178" spans="1:501" s="4" customFormat="1" ht="15" x14ac:dyDescent="0.25">
      <c r="A178" s="30" t="s">
        <v>97</v>
      </c>
      <c r="B178" s="16">
        <v>994518</v>
      </c>
      <c r="C178" s="35">
        <v>596710.80000000005</v>
      </c>
      <c r="D178" s="35">
        <v>596710.80000000005</v>
      </c>
      <c r="E178" s="35">
        <v>596710.80000000005</v>
      </c>
      <c r="F178" s="35">
        <f t="shared" si="27"/>
        <v>0</v>
      </c>
      <c r="G178" s="35"/>
      <c r="H178" s="17"/>
      <c r="I178" s="17">
        <f t="shared" si="43"/>
        <v>0</v>
      </c>
      <c r="J178" s="35"/>
      <c r="K178" s="35"/>
      <c r="L178" s="35">
        <f t="shared" si="44"/>
        <v>0</v>
      </c>
      <c r="M178" s="35">
        <f t="shared" si="28"/>
        <v>596710.80000000005</v>
      </c>
      <c r="N178" s="119"/>
    </row>
    <row r="179" spans="1:501" s="4" customFormat="1" ht="15" x14ac:dyDescent="0.25">
      <c r="A179" s="30" t="s">
        <v>256</v>
      </c>
      <c r="B179" s="16">
        <v>28148.400000000001</v>
      </c>
      <c r="C179" s="35"/>
      <c r="D179" s="35"/>
      <c r="E179" s="35"/>
      <c r="F179" s="35"/>
      <c r="G179" s="35"/>
      <c r="H179" s="17"/>
      <c r="I179" s="17"/>
      <c r="J179" s="35"/>
      <c r="K179" s="35"/>
      <c r="L179" s="35"/>
      <c r="M179" s="35"/>
      <c r="N179" s="119"/>
    </row>
    <row r="180" spans="1:501" s="4" customFormat="1" ht="15" customHeight="1" x14ac:dyDescent="0.25">
      <c r="A180" s="42" t="s">
        <v>246</v>
      </c>
      <c r="B180" s="16">
        <v>0</v>
      </c>
      <c r="C180" s="35">
        <v>15000</v>
      </c>
      <c r="D180" s="35">
        <v>15000</v>
      </c>
      <c r="E180" s="35">
        <v>0</v>
      </c>
      <c r="F180" s="35">
        <f t="shared" si="27"/>
        <v>0</v>
      </c>
      <c r="G180" s="35"/>
      <c r="H180" s="17"/>
      <c r="I180" s="17">
        <f t="shared" si="43"/>
        <v>0</v>
      </c>
      <c r="J180" s="35"/>
      <c r="K180" s="35"/>
      <c r="L180" s="35">
        <f t="shared" si="44"/>
        <v>0</v>
      </c>
      <c r="M180" s="35">
        <f t="shared" si="28"/>
        <v>15000</v>
      </c>
      <c r="N180" s="119"/>
    </row>
    <row r="181" spans="1:501" s="4" customFormat="1" ht="51" x14ac:dyDescent="0.25">
      <c r="A181" s="48" t="s">
        <v>98</v>
      </c>
      <c r="B181" s="49"/>
      <c r="C181" s="49">
        <v>0</v>
      </c>
      <c r="D181" s="50">
        <v>0</v>
      </c>
      <c r="E181" s="50"/>
      <c r="F181" s="49">
        <f t="shared" si="27"/>
        <v>0</v>
      </c>
      <c r="G181" s="49"/>
      <c r="H181" s="147"/>
      <c r="I181" s="147">
        <f t="shared" si="43"/>
        <v>0</v>
      </c>
      <c r="J181" s="50"/>
      <c r="K181" s="50"/>
      <c r="L181" s="50">
        <f t="shared" si="44"/>
        <v>0</v>
      </c>
      <c r="M181" s="50">
        <f t="shared" si="28"/>
        <v>0</v>
      </c>
      <c r="N181" s="128"/>
    </row>
    <row r="182" spans="1:501" s="4" customFormat="1" ht="15" x14ac:dyDescent="0.25">
      <c r="A182" s="33" t="s">
        <v>99</v>
      </c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3"/>
        <v>0</v>
      </c>
      <c r="J182" s="35"/>
      <c r="K182" s="35"/>
      <c r="L182" s="35">
        <f t="shared" si="44"/>
        <v>0</v>
      </c>
      <c r="M182" s="35">
        <f t="shared" si="28"/>
        <v>0</v>
      </c>
      <c r="N182" s="119"/>
    </row>
    <row r="183" spans="1:501" s="4" customFormat="1" ht="15" x14ac:dyDescent="0.25">
      <c r="A183" s="30"/>
      <c r="B183" s="16"/>
      <c r="C183" s="16"/>
      <c r="D183" s="35"/>
      <c r="E183" s="35"/>
      <c r="F183" s="16">
        <f t="shared" si="27"/>
        <v>0</v>
      </c>
      <c r="G183" s="16"/>
      <c r="H183" s="17"/>
      <c r="I183" s="17">
        <f t="shared" si="43"/>
        <v>0</v>
      </c>
      <c r="J183" s="35"/>
      <c r="K183" s="35"/>
      <c r="L183" s="35">
        <f t="shared" si="44"/>
        <v>0</v>
      </c>
      <c r="M183" s="35">
        <f t="shared" si="28"/>
        <v>0</v>
      </c>
      <c r="N183" s="119"/>
    </row>
    <row r="184" spans="1:501" s="4" customFormat="1" ht="15" x14ac:dyDescent="0.25">
      <c r="A184" s="30"/>
      <c r="B184" s="16"/>
      <c r="C184" s="16"/>
      <c r="D184" s="35"/>
      <c r="E184" s="35"/>
      <c r="F184" s="16">
        <f t="shared" si="27"/>
        <v>0</v>
      </c>
      <c r="G184" s="16"/>
      <c r="H184" s="17"/>
      <c r="I184" s="17">
        <f t="shared" si="43"/>
        <v>0</v>
      </c>
      <c r="J184" s="35"/>
      <c r="K184" s="35"/>
      <c r="L184" s="35">
        <f t="shared" si="44"/>
        <v>0</v>
      </c>
      <c r="M184" s="35">
        <f t="shared" si="28"/>
        <v>0</v>
      </c>
      <c r="N184" s="119"/>
    </row>
    <row r="185" spans="1:501" ht="15" x14ac:dyDescent="0.25">
      <c r="A185" s="30"/>
      <c r="B185" s="16"/>
      <c r="C185" s="16"/>
      <c r="D185" s="35"/>
      <c r="E185" s="35"/>
      <c r="F185" s="16">
        <f t="shared" si="27"/>
        <v>0</v>
      </c>
      <c r="G185" s="16"/>
      <c r="H185" s="17"/>
      <c r="I185" s="17">
        <f t="shared" si="43"/>
        <v>0</v>
      </c>
      <c r="J185" s="35"/>
      <c r="K185" s="35"/>
      <c r="L185" s="35">
        <f t="shared" si="44"/>
        <v>0</v>
      </c>
      <c r="M185" s="35">
        <f t="shared" si="28"/>
        <v>0</v>
      </c>
      <c r="N185" s="119"/>
    </row>
    <row r="186" spans="1:501" ht="15" x14ac:dyDescent="0.25">
      <c r="A186" s="30"/>
      <c r="B186" s="16"/>
      <c r="C186" s="16"/>
      <c r="D186" s="35"/>
      <c r="E186" s="35"/>
      <c r="F186" s="16">
        <f t="shared" si="27"/>
        <v>0</v>
      </c>
      <c r="G186" s="16"/>
      <c r="H186" s="17"/>
      <c r="I186" s="17">
        <f t="shared" si="43"/>
        <v>0</v>
      </c>
      <c r="J186" s="35"/>
      <c r="K186" s="35"/>
      <c r="L186" s="35">
        <f t="shared" si="44"/>
        <v>0</v>
      </c>
      <c r="M186" s="35">
        <f t="shared" si="28"/>
        <v>0</v>
      </c>
      <c r="N186" s="119"/>
    </row>
    <row r="187" spans="1:501" ht="25.5" x14ac:dyDescent="0.25">
      <c r="A187" s="33" t="s">
        <v>48</v>
      </c>
      <c r="B187" s="16">
        <v>1315625</v>
      </c>
      <c r="C187" s="16">
        <v>1085822</v>
      </c>
      <c r="D187" s="20">
        <v>1085822</v>
      </c>
      <c r="E187" s="20">
        <v>901907.8</v>
      </c>
      <c r="F187" s="16">
        <f t="shared" si="27"/>
        <v>0</v>
      </c>
      <c r="G187" s="16"/>
      <c r="H187" s="17"/>
      <c r="I187" s="17">
        <f t="shared" si="43"/>
        <v>0</v>
      </c>
      <c r="J187" s="16"/>
      <c r="K187" s="16"/>
      <c r="L187" s="16">
        <f t="shared" si="44"/>
        <v>0</v>
      </c>
      <c r="M187" s="16">
        <f t="shared" si="28"/>
        <v>1085822</v>
      </c>
      <c r="N187" s="119"/>
    </row>
    <row r="188" spans="1:501" ht="25.5" x14ac:dyDescent="0.25">
      <c r="A188" s="30" t="s">
        <v>100</v>
      </c>
      <c r="B188" s="35">
        <f>SUM(B190:B194)</f>
        <v>0</v>
      </c>
      <c r="C188" s="35">
        <f t="shared" ref="C188:K188" si="47">SUM(C190:C194)</f>
        <v>0</v>
      </c>
      <c r="D188" s="35">
        <f t="shared" si="47"/>
        <v>0</v>
      </c>
      <c r="E188" s="35">
        <f t="shared" si="47"/>
        <v>0</v>
      </c>
      <c r="F188" s="35">
        <f t="shared" si="27"/>
        <v>0</v>
      </c>
      <c r="G188" s="35">
        <f t="shared" si="47"/>
        <v>0</v>
      </c>
      <c r="H188" s="35">
        <f t="shared" si="47"/>
        <v>0</v>
      </c>
      <c r="I188" s="35">
        <f t="shared" si="43"/>
        <v>0</v>
      </c>
      <c r="J188" s="35">
        <f t="shared" si="47"/>
        <v>0</v>
      </c>
      <c r="K188" s="35">
        <f t="shared" si="47"/>
        <v>0</v>
      </c>
      <c r="L188" s="35">
        <f t="shared" si="44"/>
        <v>0</v>
      </c>
      <c r="M188" s="35">
        <f t="shared" si="28"/>
        <v>0</v>
      </c>
      <c r="N188" s="124"/>
    </row>
    <row r="189" spans="1:501" s="27" customFormat="1" ht="15" x14ac:dyDescent="0.25">
      <c r="A189" s="33" t="s">
        <v>101</v>
      </c>
      <c r="B189" s="34"/>
      <c r="C189" s="34"/>
      <c r="D189" s="34"/>
      <c r="E189" s="34"/>
      <c r="F189" s="34">
        <f t="shared" si="27"/>
        <v>0</v>
      </c>
      <c r="G189" s="16"/>
      <c r="H189" s="17"/>
      <c r="I189" s="17">
        <f t="shared" si="43"/>
        <v>0</v>
      </c>
      <c r="J189" s="17"/>
      <c r="K189" s="17"/>
      <c r="L189" s="35">
        <f t="shared" si="44"/>
        <v>0</v>
      </c>
      <c r="M189" s="35">
        <f t="shared" si="28"/>
        <v>0</v>
      </c>
      <c r="N189" s="119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 t="s">
        <v>102</v>
      </c>
      <c r="B190" s="34"/>
      <c r="C190" s="34"/>
      <c r="D190" s="34"/>
      <c r="E190" s="34"/>
      <c r="F190" s="34">
        <f t="shared" si="27"/>
        <v>0</v>
      </c>
      <c r="G190" s="16"/>
      <c r="H190" s="17"/>
      <c r="I190" s="17">
        <f t="shared" si="43"/>
        <v>0</v>
      </c>
      <c r="J190" s="17"/>
      <c r="K190" s="17"/>
      <c r="L190" s="35">
        <f t="shared" si="44"/>
        <v>0</v>
      </c>
      <c r="M190" s="35">
        <f t="shared" si="28"/>
        <v>0</v>
      </c>
      <c r="N190" s="119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25.5" x14ac:dyDescent="0.25">
      <c r="A191" s="33" t="s">
        <v>103</v>
      </c>
      <c r="B191" s="16"/>
      <c r="C191" s="16"/>
      <c r="D191" s="16"/>
      <c r="E191" s="16"/>
      <c r="F191" s="16">
        <f t="shared" si="27"/>
        <v>0</v>
      </c>
      <c r="G191" s="16"/>
      <c r="H191" s="17"/>
      <c r="I191" s="17">
        <f t="shared" si="43"/>
        <v>0</v>
      </c>
      <c r="J191" s="16"/>
      <c r="K191" s="16"/>
      <c r="L191" s="16">
        <f t="shared" si="44"/>
        <v>0</v>
      </c>
      <c r="M191" s="16">
        <f t="shared" si="28"/>
        <v>0</v>
      </c>
      <c r="N191" s="119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0"/>
      <c r="B192" s="16"/>
      <c r="C192" s="16"/>
      <c r="D192" s="16"/>
      <c r="E192" s="16"/>
      <c r="F192" s="16">
        <f t="shared" si="27"/>
        <v>0</v>
      </c>
      <c r="G192" s="16"/>
      <c r="H192" s="17"/>
      <c r="I192" s="17">
        <f t="shared" si="43"/>
        <v>0</v>
      </c>
      <c r="J192" s="16"/>
      <c r="K192" s="16"/>
      <c r="L192" s="16">
        <f t="shared" si="44"/>
        <v>0</v>
      </c>
      <c r="M192" s="16">
        <f t="shared" si="28"/>
        <v>0</v>
      </c>
      <c r="N192" s="119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501" s="27" customFormat="1" ht="15" x14ac:dyDescent="0.25">
      <c r="A193" s="30"/>
      <c r="B193" s="16"/>
      <c r="C193" s="16"/>
      <c r="D193" s="16"/>
      <c r="E193" s="16"/>
      <c r="F193" s="16">
        <f t="shared" si="27"/>
        <v>0</v>
      </c>
      <c r="G193" s="16"/>
      <c r="H193" s="17"/>
      <c r="I193" s="17">
        <f t="shared" si="43"/>
        <v>0</v>
      </c>
      <c r="J193" s="16"/>
      <c r="K193" s="16"/>
      <c r="L193" s="16">
        <f t="shared" si="44"/>
        <v>0</v>
      </c>
      <c r="M193" s="16">
        <f t="shared" si="28"/>
        <v>0</v>
      </c>
      <c r="N193" s="119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  <c r="KN193" s="23"/>
      <c r="KO193" s="23"/>
      <c r="KP193" s="23"/>
      <c r="KQ193" s="23"/>
      <c r="KR193" s="23"/>
      <c r="KS193" s="23"/>
      <c r="KT193" s="23"/>
      <c r="KU193" s="23"/>
      <c r="KV193" s="23"/>
      <c r="KW193" s="23"/>
      <c r="KX193" s="23"/>
      <c r="KY193" s="23"/>
      <c r="KZ193" s="23"/>
      <c r="LA193" s="23"/>
      <c r="LB193" s="23"/>
      <c r="LC193" s="23"/>
      <c r="LD193" s="23"/>
      <c r="LE193" s="23"/>
      <c r="LF193" s="23"/>
      <c r="LG193" s="23"/>
      <c r="LH193" s="23"/>
      <c r="LI193" s="23"/>
      <c r="LJ193" s="23"/>
      <c r="LK193" s="23"/>
      <c r="LL193" s="23"/>
      <c r="LM193" s="23"/>
      <c r="LN193" s="23"/>
      <c r="LO193" s="23"/>
      <c r="LP193" s="23"/>
      <c r="LQ193" s="23"/>
      <c r="LR193" s="23"/>
      <c r="LS193" s="23"/>
      <c r="LT193" s="23"/>
      <c r="LU193" s="23"/>
      <c r="LV193" s="23"/>
      <c r="LW193" s="23"/>
      <c r="LX193" s="23"/>
      <c r="LY193" s="23"/>
      <c r="LZ193" s="23"/>
      <c r="MA193" s="23"/>
      <c r="MB193" s="23"/>
      <c r="MC193" s="23"/>
      <c r="MD193" s="23"/>
      <c r="ME193" s="23"/>
      <c r="MF193" s="23"/>
      <c r="MG193" s="23"/>
      <c r="MH193" s="23"/>
      <c r="MI193" s="23"/>
      <c r="MJ193" s="23"/>
      <c r="MK193" s="23"/>
      <c r="ML193" s="23"/>
      <c r="MM193" s="23"/>
      <c r="MN193" s="23"/>
      <c r="MO193" s="23"/>
      <c r="MP193" s="23"/>
      <c r="MQ193" s="23"/>
      <c r="MR193" s="23"/>
      <c r="MS193" s="23"/>
      <c r="MT193" s="23"/>
      <c r="MU193" s="23"/>
      <c r="MV193" s="23"/>
      <c r="MW193" s="23"/>
      <c r="MX193" s="23"/>
      <c r="MY193" s="23"/>
      <c r="MZ193" s="23"/>
      <c r="NA193" s="23"/>
      <c r="NB193" s="23"/>
      <c r="NC193" s="23"/>
      <c r="ND193" s="23"/>
      <c r="NE193" s="23"/>
      <c r="NF193" s="23"/>
      <c r="NG193" s="23"/>
      <c r="NH193" s="23"/>
      <c r="NI193" s="23"/>
      <c r="NJ193" s="23"/>
      <c r="NK193" s="23"/>
      <c r="NL193" s="23"/>
      <c r="NM193" s="23"/>
      <c r="NN193" s="23"/>
      <c r="NO193" s="23"/>
      <c r="NP193" s="23"/>
      <c r="NQ193" s="23"/>
      <c r="NR193" s="23"/>
      <c r="NS193" s="23"/>
      <c r="NT193" s="23"/>
      <c r="NU193" s="23"/>
      <c r="NV193" s="23"/>
      <c r="NW193" s="23"/>
      <c r="NX193" s="23"/>
      <c r="NY193" s="23"/>
      <c r="NZ193" s="23"/>
      <c r="OA193" s="23"/>
      <c r="OB193" s="23"/>
      <c r="OC193" s="23"/>
      <c r="OD193" s="23"/>
      <c r="OE193" s="23"/>
      <c r="OF193" s="23"/>
      <c r="OG193" s="23"/>
      <c r="OH193" s="23"/>
      <c r="OI193" s="23"/>
      <c r="OJ193" s="23"/>
      <c r="OK193" s="23"/>
      <c r="OL193" s="23"/>
      <c r="OM193" s="23"/>
      <c r="ON193" s="23"/>
      <c r="OO193" s="23"/>
      <c r="OP193" s="23"/>
      <c r="OQ193" s="23"/>
      <c r="OR193" s="23"/>
      <c r="OS193" s="23"/>
      <c r="OT193" s="23"/>
      <c r="OU193" s="23"/>
      <c r="OV193" s="23"/>
      <c r="OW193" s="23"/>
      <c r="OX193" s="23"/>
      <c r="OY193" s="23"/>
      <c r="OZ193" s="23"/>
      <c r="PA193" s="23"/>
      <c r="PB193" s="23"/>
      <c r="PC193" s="23"/>
      <c r="PD193" s="23"/>
      <c r="PE193" s="23"/>
      <c r="PF193" s="23"/>
      <c r="PG193" s="23"/>
      <c r="PH193" s="23"/>
      <c r="PI193" s="23"/>
      <c r="PJ193" s="23"/>
      <c r="PK193" s="23"/>
      <c r="PL193" s="23"/>
      <c r="PM193" s="23"/>
      <c r="PN193" s="23"/>
      <c r="PO193" s="23"/>
      <c r="PP193" s="23"/>
      <c r="PQ193" s="23"/>
      <c r="PR193" s="23"/>
      <c r="PS193" s="23"/>
      <c r="PT193" s="23"/>
      <c r="PU193" s="23"/>
      <c r="PV193" s="23"/>
      <c r="PW193" s="23"/>
      <c r="PX193" s="23"/>
      <c r="PY193" s="23"/>
      <c r="PZ193" s="23"/>
      <c r="QA193" s="23"/>
      <c r="QB193" s="23"/>
      <c r="QC193" s="23"/>
      <c r="QD193" s="23"/>
      <c r="QE193" s="23"/>
      <c r="QF193" s="23"/>
      <c r="QG193" s="23"/>
      <c r="QH193" s="23"/>
      <c r="QI193" s="23"/>
      <c r="QJ193" s="23"/>
      <c r="QK193" s="23"/>
      <c r="QL193" s="23"/>
      <c r="QM193" s="23"/>
      <c r="QN193" s="23"/>
      <c r="QO193" s="23"/>
      <c r="QP193" s="23"/>
      <c r="QQ193" s="23"/>
      <c r="QR193" s="23"/>
      <c r="QS193" s="23"/>
      <c r="QT193" s="23"/>
      <c r="QU193" s="23"/>
      <c r="QV193" s="23"/>
      <c r="QW193" s="23"/>
      <c r="QX193" s="23"/>
      <c r="QY193" s="23"/>
      <c r="QZ193" s="23"/>
      <c r="RA193" s="23"/>
      <c r="RB193" s="23"/>
      <c r="RC193" s="23"/>
      <c r="RD193" s="23"/>
      <c r="RE193" s="23"/>
      <c r="RF193" s="23"/>
      <c r="RG193" s="23"/>
      <c r="RH193" s="23"/>
      <c r="RI193" s="23"/>
      <c r="RJ193" s="23"/>
      <c r="RK193" s="23"/>
      <c r="RL193" s="23"/>
      <c r="RM193" s="23"/>
      <c r="RN193" s="23"/>
      <c r="RO193" s="23"/>
      <c r="RP193" s="23"/>
      <c r="RQ193" s="23"/>
      <c r="RR193" s="23"/>
      <c r="RS193" s="23"/>
      <c r="RT193" s="23"/>
      <c r="RU193" s="23"/>
      <c r="RV193" s="23"/>
      <c r="RW193" s="23"/>
      <c r="RX193" s="23"/>
      <c r="RY193" s="23"/>
      <c r="RZ193" s="23"/>
      <c r="SA193" s="23"/>
      <c r="SB193" s="23"/>
      <c r="SC193" s="23"/>
      <c r="SD193" s="23"/>
      <c r="SE193" s="23"/>
      <c r="SF193" s="23"/>
      <c r="SG193" s="23"/>
    </row>
    <row r="194" spans="1:501" s="27" customFormat="1" ht="15" x14ac:dyDescent="0.25">
      <c r="A194" s="33"/>
      <c r="B194" s="16"/>
      <c r="C194" s="16"/>
      <c r="D194" s="16"/>
      <c r="E194" s="16"/>
      <c r="F194" s="16">
        <f t="shared" si="27"/>
        <v>0</v>
      </c>
      <c r="G194" s="16"/>
      <c r="H194" s="17"/>
      <c r="I194" s="17">
        <f t="shared" si="43"/>
        <v>0</v>
      </c>
      <c r="J194" s="16"/>
      <c r="K194" s="16"/>
      <c r="L194" s="16">
        <f t="shared" si="44"/>
        <v>0</v>
      </c>
      <c r="M194" s="16">
        <f t="shared" si="28"/>
        <v>0</v>
      </c>
      <c r="N194" s="119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  <c r="KN194" s="23"/>
      <c r="KO194" s="23"/>
      <c r="KP194" s="23"/>
      <c r="KQ194" s="23"/>
      <c r="KR194" s="23"/>
      <c r="KS194" s="23"/>
      <c r="KT194" s="23"/>
      <c r="KU194" s="23"/>
      <c r="KV194" s="23"/>
      <c r="KW194" s="23"/>
      <c r="KX194" s="23"/>
      <c r="KY194" s="23"/>
      <c r="KZ194" s="23"/>
      <c r="LA194" s="23"/>
      <c r="LB194" s="23"/>
      <c r="LC194" s="23"/>
      <c r="LD194" s="23"/>
      <c r="LE194" s="23"/>
      <c r="LF194" s="23"/>
      <c r="LG194" s="23"/>
      <c r="LH194" s="23"/>
      <c r="LI194" s="23"/>
      <c r="LJ194" s="23"/>
      <c r="LK194" s="23"/>
      <c r="LL194" s="23"/>
      <c r="LM194" s="23"/>
      <c r="LN194" s="23"/>
      <c r="LO194" s="23"/>
      <c r="LP194" s="23"/>
      <c r="LQ194" s="23"/>
      <c r="LR194" s="23"/>
      <c r="LS194" s="23"/>
      <c r="LT194" s="23"/>
      <c r="LU194" s="23"/>
      <c r="LV194" s="23"/>
      <c r="LW194" s="23"/>
      <c r="LX194" s="23"/>
      <c r="LY194" s="23"/>
      <c r="LZ194" s="23"/>
      <c r="MA194" s="23"/>
      <c r="MB194" s="23"/>
      <c r="MC194" s="23"/>
      <c r="MD194" s="23"/>
      <c r="ME194" s="23"/>
      <c r="MF194" s="23"/>
      <c r="MG194" s="23"/>
      <c r="MH194" s="23"/>
      <c r="MI194" s="23"/>
      <c r="MJ194" s="23"/>
      <c r="MK194" s="23"/>
      <c r="ML194" s="23"/>
      <c r="MM194" s="23"/>
      <c r="MN194" s="23"/>
      <c r="MO194" s="23"/>
      <c r="MP194" s="23"/>
      <c r="MQ194" s="23"/>
      <c r="MR194" s="23"/>
      <c r="MS194" s="23"/>
      <c r="MT194" s="23"/>
      <c r="MU194" s="23"/>
      <c r="MV194" s="23"/>
      <c r="MW194" s="23"/>
      <c r="MX194" s="23"/>
      <c r="MY194" s="23"/>
      <c r="MZ194" s="23"/>
      <c r="NA194" s="23"/>
      <c r="NB194" s="23"/>
      <c r="NC194" s="23"/>
      <c r="ND194" s="23"/>
      <c r="NE194" s="23"/>
      <c r="NF194" s="23"/>
      <c r="NG194" s="23"/>
      <c r="NH194" s="23"/>
      <c r="NI194" s="23"/>
      <c r="NJ194" s="23"/>
      <c r="NK194" s="23"/>
      <c r="NL194" s="23"/>
      <c r="NM194" s="23"/>
      <c r="NN194" s="23"/>
      <c r="NO194" s="23"/>
      <c r="NP194" s="23"/>
      <c r="NQ194" s="23"/>
      <c r="NR194" s="23"/>
      <c r="NS194" s="23"/>
      <c r="NT194" s="23"/>
      <c r="NU194" s="23"/>
      <c r="NV194" s="23"/>
      <c r="NW194" s="23"/>
      <c r="NX194" s="23"/>
      <c r="NY194" s="23"/>
      <c r="NZ194" s="23"/>
      <c r="OA194" s="23"/>
      <c r="OB194" s="23"/>
      <c r="OC194" s="23"/>
      <c r="OD194" s="23"/>
      <c r="OE194" s="23"/>
      <c r="OF194" s="23"/>
      <c r="OG194" s="23"/>
      <c r="OH194" s="23"/>
      <c r="OI194" s="23"/>
      <c r="OJ194" s="23"/>
      <c r="OK194" s="23"/>
      <c r="OL194" s="23"/>
      <c r="OM194" s="23"/>
      <c r="ON194" s="23"/>
      <c r="OO194" s="23"/>
      <c r="OP194" s="23"/>
      <c r="OQ194" s="23"/>
      <c r="OR194" s="23"/>
      <c r="OS194" s="23"/>
      <c r="OT194" s="23"/>
      <c r="OU194" s="23"/>
      <c r="OV194" s="23"/>
      <c r="OW194" s="23"/>
      <c r="OX194" s="23"/>
      <c r="OY194" s="23"/>
      <c r="OZ194" s="23"/>
      <c r="PA194" s="23"/>
      <c r="PB194" s="23"/>
      <c r="PC194" s="23"/>
      <c r="PD194" s="23"/>
      <c r="PE194" s="23"/>
      <c r="PF194" s="23"/>
      <c r="PG194" s="23"/>
      <c r="PH194" s="23"/>
      <c r="PI194" s="23"/>
      <c r="PJ194" s="23"/>
      <c r="PK194" s="23"/>
      <c r="PL194" s="23"/>
      <c r="PM194" s="23"/>
      <c r="PN194" s="23"/>
      <c r="PO194" s="23"/>
      <c r="PP194" s="23"/>
      <c r="PQ194" s="23"/>
      <c r="PR194" s="23"/>
      <c r="PS194" s="23"/>
      <c r="PT194" s="23"/>
      <c r="PU194" s="23"/>
      <c r="PV194" s="23"/>
      <c r="PW194" s="23"/>
      <c r="PX194" s="23"/>
      <c r="PY194" s="23"/>
      <c r="PZ194" s="23"/>
      <c r="QA194" s="23"/>
      <c r="QB194" s="23"/>
      <c r="QC194" s="23"/>
      <c r="QD194" s="23"/>
      <c r="QE194" s="23"/>
      <c r="QF194" s="23"/>
      <c r="QG194" s="23"/>
      <c r="QH194" s="23"/>
      <c r="QI194" s="23"/>
      <c r="QJ194" s="23"/>
      <c r="QK194" s="23"/>
      <c r="QL194" s="23"/>
      <c r="QM194" s="23"/>
      <c r="QN194" s="23"/>
      <c r="QO194" s="23"/>
      <c r="QP194" s="23"/>
      <c r="QQ194" s="23"/>
      <c r="QR194" s="23"/>
      <c r="QS194" s="23"/>
      <c r="QT194" s="23"/>
      <c r="QU194" s="23"/>
      <c r="QV194" s="23"/>
      <c r="QW194" s="23"/>
      <c r="QX194" s="23"/>
      <c r="QY194" s="23"/>
      <c r="QZ194" s="23"/>
      <c r="RA194" s="23"/>
      <c r="RB194" s="23"/>
      <c r="RC194" s="23"/>
      <c r="RD194" s="23"/>
      <c r="RE194" s="23"/>
      <c r="RF194" s="23"/>
      <c r="RG194" s="23"/>
      <c r="RH194" s="23"/>
      <c r="RI194" s="23"/>
      <c r="RJ194" s="23"/>
      <c r="RK194" s="23"/>
      <c r="RL194" s="23"/>
      <c r="RM194" s="23"/>
      <c r="RN194" s="23"/>
      <c r="RO194" s="23"/>
      <c r="RP194" s="23"/>
      <c r="RQ194" s="23"/>
      <c r="RR194" s="23"/>
      <c r="RS194" s="23"/>
      <c r="RT194" s="23"/>
      <c r="RU194" s="23"/>
      <c r="RV194" s="23"/>
      <c r="RW194" s="23"/>
      <c r="RX194" s="23"/>
      <c r="RY194" s="23"/>
      <c r="RZ194" s="23"/>
      <c r="SA194" s="23"/>
      <c r="SB194" s="23"/>
      <c r="SC194" s="23"/>
      <c r="SD194" s="23"/>
      <c r="SE194" s="23"/>
      <c r="SF194" s="23"/>
      <c r="SG194" s="23"/>
    </row>
    <row r="195" spans="1:501" ht="39.75" customHeight="1" x14ac:dyDescent="0.25">
      <c r="A195" s="30" t="s">
        <v>104</v>
      </c>
      <c r="B195" s="16">
        <f>B196</f>
        <v>2890869.55</v>
      </c>
      <c r="C195" s="16">
        <f>C196</f>
        <v>3242924</v>
      </c>
      <c r="D195" s="16">
        <f>D196</f>
        <v>3242924</v>
      </c>
      <c r="E195" s="16">
        <f t="shared" ref="E195:K195" si="48">E196</f>
        <v>1370149.48</v>
      </c>
      <c r="F195" s="16">
        <f t="shared" si="27"/>
        <v>0</v>
      </c>
      <c r="G195" s="16">
        <f t="shared" si="48"/>
        <v>0</v>
      </c>
      <c r="H195" s="16">
        <f t="shared" si="48"/>
        <v>0</v>
      </c>
      <c r="I195" s="16">
        <f t="shared" si="43"/>
        <v>0</v>
      </c>
      <c r="J195" s="16">
        <f t="shared" si="48"/>
        <v>0</v>
      </c>
      <c r="K195" s="16">
        <f t="shared" si="48"/>
        <v>0</v>
      </c>
      <c r="L195" s="16">
        <f t="shared" si="44"/>
        <v>0</v>
      </c>
      <c r="M195" s="16">
        <f t="shared" si="28"/>
        <v>3242924</v>
      </c>
      <c r="N195" s="183"/>
    </row>
    <row r="196" spans="1:501" ht="43.5" customHeight="1" x14ac:dyDescent="0.25">
      <c r="A196" s="33" t="s">
        <v>48</v>
      </c>
      <c r="B196" s="16">
        <v>2890869.55</v>
      </c>
      <c r="C196" s="16">
        <v>3242924</v>
      </c>
      <c r="D196" s="16">
        <v>3242924</v>
      </c>
      <c r="E196" s="16">
        <v>1370149.48</v>
      </c>
      <c r="F196" s="16">
        <f t="shared" si="27"/>
        <v>0</v>
      </c>
      <c r="G196" s="16"/>
      <c r="H196" s="17"/>
      <c r="I196" s="17">
        <f t="shared" si="43"/>
        <v>0</v>
      </c>
      <c r="J196" s="16"/>
      <c r="K196" s="16"/>
      <c r="L196" s="16">
        <f t="shared" si="44"/>
        <v>0</v>
      </c>
      <c r="M196" s="16">
        <f t="shared" si="28"/>
        <v>3242924</v>
      </c>
      <c r="N196" s="183"/>
    </row>
    <row r="197" spans="1:501" ht="15" x14ac:dyDescent="0.25">
      <c r="A197" s="30" t="s">
        <v>105</v>
      </c>
      <c r="B197" s="16"/>
      <c r="C197" s="16"/>
      <c r="D197" s="16"/>
      <c r="E197" s="16"/>
      <c r="F197" s="16">
        <f t="shared" ref="F197:F260" si="49">G197+H197</f>
        <v>0</v>
      </c>
      <c r="G197" s="16"/>
      <c r="H197" s="17"/>
      <c r="I197" s="17">
        <f t="shared" si="43"/>
        <v>0</v>
      </c>
      <c r="J197" s="16"/>
      <c r="K197" s="16"/>
      <c r="L197" s="16">
        <f t="shared" si="44"/>
        <v>0</v>
      </c>
      <c r="M197" s="16">
        <f t="shared" ref="M197:M260" si="50">D197+L197</f>
        <v>0</v>
      </c>
      <c r="N197" s="119"/>
    </row>
    <row r="198" spans="1:501" ht="15" x14ac:dyDescent="0.25">
      <c r="A198" s="30" t="s">
        <v>106</v>
      </c>
      <c r="B198" s="16"/>
      <c r="C198" s="16"/>
      <c r="D198" s="16"/>
      <c r="E198" s="16"/>
      <c r="F198" s="16">
        <f t="shared" si="49"/>
        <v>0</v>
      </c>
      <c r="G198" s="16"/>
      <c r="H198" s="17"/>
      <c r="I198" s="17">
        <f t="shared" si="43"/>
        <v>0</v>
      </c>
      <c r="J198" s="16"/>
      <c r="K198" s="16"/>
      <c r="L198" s="16">
        <f t="shared" si="44"/>
        <v>0</v>
      </c>
      <c r="M198" s="16">
        <f t="shared" si="50"/>
        <v>0</v>
      </c>
      <c r="N198" s="119"/>
    </row>
    <row r="199" spans="1:501" ht="15" x14ac:dyDescent="0.25">
      <c r="A199" s="30" t="s">
        <v>107</v>
      </c>
      <c r="B199" s="16"/>
      <c r="C199" s="16"/>
      <c r="D199" s="16"/>
      <c r="E199" s="16"/>
      <c r="F199" s="16">
        <f t="shared" si="49"/>
        <v>0</v>
      </c>
      <c r="G199" s="16"/>
      <c r="H199" s="17"/>
      <c r="I199" s="17">
        <f t="shared" si="43"/>
        <v>0</v>
      </c>
      <c r="J199" s="16"/>
      <c r="K199" s="16"/>
      <c r="L199" s="16">
        <f t="shared" si="44"/>
        <v>0</v>
      </c>
      <c r="M199" s="16">
        <f t="shared" si="50"/>
        <v>0</v>
      </c>
      <c r="N199" s="119"/>
    </row>
    <row r="200" spans="1:501" ht="51" x14ac:dyDescent="0.25">
      <c r="A200" s="38" t="s">
        <v>108</v>
      </c>
      <c r="B200" s="45">
        <f>SUM(B201:B213)</f>
        <v>7730732.6699999999</v>
      </c>
      <c r="C200" s="45">
        <f t="shared" ref="C200:K200" si="51">SUM(C201:C213)</f>
        <v>4228488</v>
      </c>
      <c r="D200" s="45">
        <f t="shared" si="51"/>
        <v>4228488</v>
      </c>
      <c r="E200" s="45">
        <f t="shared" si="51"/>
        <v>2560000</v>
      </c>
      <c r="F200" s="45">
        <f t="shared" si="49"/>
        <v>0</v>
      </c>
      <c r="G200" s="45">
        <f t="shared" si="51"/>
        <v>0</v>
      </c>
      <c r="H200" s="45">
        <f t="shared" si="51"/>
        <v>0</v>
      </c>
      <c r="I200" s="45">
        <f t="shared" si="43"/>
        <v>0</v>
      </c>
      <c r="J200" s="45">
        <f t="shared" si="51"/>
        <v>0</v>
      </c>
      <c r="K200" s="45">
        <f t="shared" si="51"/>
        <v>0</v>
      </c>
      <c r="L200" s="45">
        <f t="shared" si="44"/>
        <v>0</v>
      </c>
      <c r="M200" s="45">
        <f t="shared" si="50"/>
        <v>4228488</v>
      </c>
      <c r="N200" s="173"/>
    </row>
    <row r="201" spans="1:501" ht="15" x14ac:dyDescent="0.25">
      <c r="A201" s="33" t="s">
        <v>109</v>
      </c>
      <c r="B201" s="35"/>
      <c r="C201" s="35"/>
      <c r="D201" s="35"/>
      <c r="E201" s="35"/>
      <c r="F201" s="35">
        <f t="shared" si="49"/>
        <v>0</v>
      </c>
      <c r="G201" s="35"/>
      <c r="H201" s="149"/>
      <c r="I201" s="17">
        <f t="shared" si="43"/>
        <v>0</v>
      </c>
      <c r="J201" s="16"/>
      <c r="K201" s="16"/>
      <c r="L201" s="35">
        <f t="shared" si="44"/>
        <v>0</v>
      </c>
      <c r="M201" s="35">
        <f t="shared" si="50"/>
        <v>0</v>
      </c>
      <c r="N201" s="124"/>
    </row>
    <row r="202" spans="1:501" ht="98.25" customHeight="1" x14ac:dyDescent="0.25">
      <c r="A202" s="30" t="s">
        <v>110</v>
      </c>
      <c r="B202" s="16">
        <v>7730732.6699999999</v>
      </c>
      <c r="C202" s="16">
        <v>4228488</v>
      </c>
      <c r="D202" s="16">
        <v>4228488</v>
      </c>
      <c r="E202" s="16">
        <v>2560000</v>
      </c>
      <c r="F202" s="16">
        <f t="shared" si="49"/>
        <v>0</v>
      </c>
      <c r="G202" s="16"/>
      <c r="H202" s="17"/>
      <c r="I202" s="17">
        <f t="shared" si="43"/>
        <v>0</v>
      </c>
      <c r="J202" s="16"/>
      <c r="K202" s="16"/>
      <c r="L202" s="16">
        <f t="shared" si="44"/>
        <v>0</v>
      </c>
      <c r="M202" s="16">
        <f t="shared" si="50"/>
        <v>4228488</v>
      </c>
      <c r="N202" s="173"/>
    </row>
    <row r="203" spans="1:501" ht="63.75" x14ac:dyDescent="0.25">
      <c r="A203" s="30" t="s">
        <v>111</v>
      </c>
      <c r="B203" s="16"/>
      <c r="C203" s="16"/>
      <c r="D203" s="16"/>
      <c r="E203" s="16"/>
      <c r="F203" s="16">
        <f t="shared" si="49"/>
        <v>0</v>
      </c>
      <c r="G203" s="16"/>
      <c r="H203" s="17"/>
      <c r="I203" s="17">
        <f t="shared" si="43"/>
        <v>0</v>
      </c>
      <c r="J203" s="16"/>
      <c r="K203" s="16"/>
      <c r="L203" s="35">
        <f t="shared" si="44"/>
        <v>0</v>
      </c>
      <c r="M203" s="35">
        <f t="shared" si="50"/>
        <v>0</v>
      </c>
      <c r="N203" s="119"/>
    </row>
    <row r="204" spans="1:501" ht="15" x14ac:dyDescent="0.25">
      <c r="A204" s="33"/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19"/>
    </row>
    <row r="205" spans="1:501" ht="15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19"/>
    </row>
    <row r="206" spans="1:501" ht="0.75" customHeight="1" x14ac:dyDescent="0.25">
      <c r="A206" s="33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19"/>
    </row>
    <row r="207" spans="1:501" ht="15" hidden="1" x14ac:dyDescent="0.25">
      <c r="A207" s="33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5">
        <f t="shared" si="44"/>
        <v>0</v>
      </c>
      <c r="M207" s="35">
        <f t="shared" si="50"/>
        <v>0</v>
      </c>
      <c r="N207" s="119"/>
    </row>
    <row r="208" spans="1:501" ht="15" hidden="1" x14ac:dyDescent="0.25">
      <c r="A208" s="33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5">
        <f t="shared" si="44"/>
        <v>0</v>
      </c>
      <c r="M208" s="35">
        <f t="shared" si="50"/>
        <v>0</v>
      </c>
      <c r="N208" s="119"/>
    </row>
    <row r="209" spans="1:14" ht="15" hidden="1" x14ac:dyDescent="0.25">
      <c r="A209" s="33"/>
      <c r="B209" s="16"/>
      <c r="C209" s="16"/>
      <c r="D209" s="16"/>
      <c r="E209" s="16"/>
      <c r="F209" s="16">
        <f t="shared" si="49"/>
        <v>0</v>
      </c>
      <c r="G209" s="16"/>
      <c r="H209" s="17"/>
      <c r="I209" s="17">
        <f t="shared" si="43"/>
        <v>0</v>
      </c>
      <c r="J209" s="16"/>
      <c r="K209" s="16"/>
      <c r="L209" s="35">
        <f t="shared" si="44"/>
        <v>0</v>
      </c>
      <c r="M209" s="35">
        <f t="shared" si="50"/>
        <v>0</v>
      </c>
      <c r="N209" s="119"/>
    </row>
    <row r="210" spans="1:14" ht="15" hidden="1" x14ac:dyDescent="0.25">
      <c r="A210" s="33"/>
      <c r="B210" s="16"/>
      <c r="C210" s="16"/>
      <c r="D210" s="16"/>
      <c r="E210" s="16"/>
      <c r="F210" s="16">
        <f t="shared" si="49"/>
        <v>0</v>
      </c>
      <c r="G210" s="16"/>
      <c r="H210" s="17"/>
      <c r="I210" s="17">
        <f t="shared" si="43"/>
        <v>0</v>
      </c>
      <c r="J210" s="16"/>
      <c r="K210" s="16"/>
      <c r="L210" s="35">
        <f t="shared" si="44"/>
        <v>0</v>
      </c>
      <c r="M210" s="35">
        <f t="shared" si="50"/>
        <v>0</v>
      </c>
      <c r="N210" s="119"/>
    </row>
    <row r="211" spans="1:14" ht="15" hidden="1" x14ac:dyDescent="0.25">
      <c r="A211" s="51"/>
      <c r="B211" s="16"/>
      <c r="C211" s="16"/>
      <c r="D211" s="16"/>
      <c r="E211" s="16"/>
      <c r="F211" s="16">
        <f t="shared" si="49"/>
        <v>0</v>
      </c>
      <c r="G211" s="16"/>
      <c r="H211" s="17"/>
      <c r="I211" s="17">
        <f t="shared" si="43"/>
        <v>0</v>
      </c>
      <c r="J211" s="16"/>
      <c r="K211" s="16"/>
      <c r="L211" s="35">
        <f t="shared" si="44"/>
        <v>0</v>
      </c>
      <c r="M211" s="35">
        <f t="shared" si="50"/>
        <v>0</v>
      </c>
      <c r="N211" s="119"/>
    </row>
    <row r="212" spans="1:14" ht="15" hidden="1" x14ac:dyDescent="0.25">
      <c r="A212" s="52"/>
      <c r="B212" s="16"/>
      <c r="C212" s="16"/>
      <c r="D212" s="16"/>
      <c r="E212" s="16"/>
      <c r="F212" s="16">
        <f t="shared" si="49"/>
        <v>0</v>
      </c>
      <c r="G212" s="16"/>
      <c r="H212" s="17"/>
      <c r="I212" s="17">
        <f t="shared" si="43"/>
        <v>0</v>
      </c>
      <c r="J212" s="16"/>
      <c r="K212" s="16"/>
      <c r="L212" s="39">
        <f t="shared" si="44"/>
        <v>0</v>
      </c>
      <c r="M212" s="39">
        <f t="shared" si="50"/>
        <v>0</v>
      </c>
      <c r="N212" s="119"/>
    </row>
    <row r="213" spans="1:14" ht="15" hidden="1" x14ac:dyDescent="0.25">
      <c r="A213" s="52"/>
      <c r="B213" s="16"/>
      <c r="C213" s="16"/>
      <c r="D213" s="16"/>
      <c r="E213" s="16"/>
      <c r="F213" s="16">
        <f t="shared" si="49"/>
        <v>0</v>
      </c>
      <c r="G213" s="16"/>
      <c r="H213" s="17"/>
      <c r="I213" s="17">
        <f t="shared" si="43"/>
        <v>0</v>
      </c>
      <c r="J213" s="16"/>
      <c r="K213" s="16"/>
      <c r="L213" s="39">
        <f t="shared" si="44"/>
        <v>0</v>
      </c>
      <c r="M213" s="39">
        <f t="shared" si="50"/>
        <v>0</v>
      </c>
      <c r="N213" s="119"/>
    </row>
    <row r="214" spans="1:14" ht="25.5" x14ac:dyDescent="0.25">
      <c r="A214" s="33" t="s">
        <v>48</v>
      </c>
      <c r="B214" s="39">
        <v>7730732.6699999999</v>
      </c>
      <c r="C214" s="53">
        <v>4228488</v>
      </c>
      <c r="D214" s="53">
        <v>4228488</v>
      </c>
      <c r="E214" s="39">
        <v>2560000</v>
      </c>
      <c r="F214" s="39">
        <f t="shared" si="49"/>
        <v>0</v>
      </c>
      <c r="G214" s="39"/>
      <c r="H214" s="17"/>
      <c r="I214" s="17">
        <f t="shared" si="43"/>
        <v>0</v>
      </c>
      <c r="J214" s="39"/>
      <c r="K214" s="39"/>
      <c r="L214" s="39">
        <f t="shared" si="44"/>
        <v>0</v>
      </c>
      <c r="M214" s="39">
        <f t="shared" si="50"/>
        <v>4228488</v>
      </c>
      <c r="N214" s="173"/>
    </row>
    <row r="215" spans="1:14" ht="63.75" x14ac:dyDescent="0.25">
      <c r="A215" s="30" t="s">
        <v>110</v>
      </c>
      <c r="B215" s="16">
        <v>7730732.6699999999</v>
      </c>
      <c r="C215" s="16">
        <v>4228488</v>
      </c>
      <c r="D215" s="16">
        <v>4228488</v>
      </c>
      <c r="E215" s="16">
        <v>2560000</v>
      </c>
      <c r="F215" s="16">
        <f t="shared" si="49"/>
        <v>0</v>
      </c>
      <c r="G215" s="16"/>
      <c r="H215" s="17"/>
      <c r="I215" s="17">
        <f t="shared" si="43"/>
        <v>0</v>
      </c>
      <c r="J215" s="16"/>
      <c r="K215" s="16"/>
      <c r="L215" s="39">
        <f t="shared" si="44"/>
        <v>0</v>
      </c>
      <c r="M215" s="39">
        <f t="shared" si="50"/>
        <v>4228488</v>
      </c>
      <c r="N215" s="173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9"/>
        <v>#DIV/0!</v>
      </c>
      <c r="G216" s="16"/>
      <c r="H216" s="17" t="e">
        <f t="shared" ref="H216:H227" si="52">E216/D216</f>
        <v>#DIV/0!</v>
      </c>
      <c r="I216" s="17">
        <f t="shared" si="43"/>
        <v>0</v>
      </c>
      <c r="J216" s="16"/>
      <c r="K216" s="16"/>
      <c r="L216" s="39" t="e">
        <f t="shared" si="44"/>
        <v>#DIV/0!</v>
      </c>
      <c r="M216" s="39" t="e">
        <f t="shared" si="50"/>
        <v>#DIV/0!</v>
      </c>
      <c r="N216" s="119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si="52"/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19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si="43"/>
        <v>0</v>
      </c>
      <c r="J218" s="16"/>
      <c r="K218" s="16"/>
      <c r="L218" s="39" t="e">
        <f t="shared" si="44"/>
        <v>#DIV/0!</v>
      </c>
      <c r="M218" s="39" t="e">
        <f t="shared" si="50"/>
        <v>#DIV/0!</v>
      </c>
      <c r="N218" s="119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si="43"/>
        <v>0</v>
      </c>
      <c r="J219" s="16"/>
      <c r="K219" s="16"/>
      <c r="L219" s="39" t="e">
        <f t="shared" si="44"/>
        <v>#DIV/0!</v>
      </c>
      <c r="M219" s="39" t="e">
        <f t="shared" si="50"/>
        <v>#DIV/0!</v>
      </c>
      <c r="N219" s="119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43"/>
        <v>0</v>
      </c>
      <c r="J220" s="16"/>
      <c r="K220" s="16"/>
      <c r="L220" s="39" t="e">
        <f t="shared" si="44"/>
        <v>#DIV/0!</v>
      </c>
      <c r="M220" s="39" t="e">
        <f t="shared" si="50"/>
        <v>#DIV/0!</v>
      </c>
      <c r="N220" s="119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si="43"/>
        <v>0</v>
      </c>
      <c r="J221" s="16"/>
      <c r="K221" s="16"/>
      <c r="L221" s="39" t="e">
        <f t="shared" si="44"/>
        <v>#DIV/0!</v>
      </c>
      <c r="M221" s="39" t="e">
        <f t="shared" si="50"/>
        <v>#DIV/0!</v>
      </c>
      <c r="N221" s="119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43"/>
        <v>0</v>
      </c>
      <c r="J222" s="16"/>
      <c r="K222" s="16"/>
      <c r="L222" s="39" t="e">
        <f t="shared" si="44"/>
        <v>#DIV/0!</v>
      </c>
      <c r="M222" s="39" t="e">
        <f t="shared" si="50"/>
        <v>#DIV/0!</v>
      </c>
      <c r="N222" s="119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9"/>
        <v>#DIV/0!</v>
      </c>
      <c r="G223" s="16"/>
      <c r="H223" s="17" t="e">
        <f t="shared" si="52"/>
        <v>#DIV/0!</v>
      </c>
      <c r="I223" s="17">
        <f t="shared" ref="I223:I286" si="53">J223+K223</f>
        <v>0</v>
      </c>
      <c r="J223" s="16"/>
      <c r="K223" s="16"/>
      <c r="L223" s="39" t="e">
        <f t="shared" ref="L223:L286" si="54">I223+F223</f>
        <v>#DIV/0!</v>
      </c>
      <c r="M223" s="39" t="e">
        <f t="shared" si="50"/>
        <v>#DIV/0!</v>
      </c>
      <c r="N223" s="119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49"/>
        <v>#DIV/0!</v>
      </c>
      <c r="G224" s="16"/>
      <c r="H224" s="17" t="e">
        <f t="shared" si="52"/>
        <v>#DIV/0!</v>
      </c>
      <c r="I224" s="17">
        <f t="shared" si="53"/>
        <v>0</v>
      </c>
      <c r="J224" s="16"/>
      <c r="K224" s="16"/>
      <c r="L224" s="39" t="e">
        <f t="shared" si="54"/>
        <v>#DIV/0!</v>
      </c>
      <c r="M224" s="39" t="e">
        <f t="shared" si="50"/>
        <v>#DIV/0!</v>
      </c>
      <c r="N224" s="119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49"/>
        <v>#DIV/0!</v>
      </c>
      <c r="G225" s="16"/>
      <c r="H225" s="17" t="e">
        <f t="shared" si="52"/>
        <v>#DIV/0!</v>
      </c>
      <c r="I225" s="17">
        <f t="shared" si="53"/>
        <v>0</v>
      </c>
      <c r="J225" s="16"/>
      <c r="K225" s="16"/>
      <c r="L225" s="39" t="e">
        <f t="shared" si="54"/>
        <v>#DIV/0!</v>
      </c>
      <c r="M225" s="39" t="e">
        <f t="shared" si="50"/>
        <v>#DIV/0!</v>
      </c>
      <c r="N225" s="119"/>
    </row>
    <row r="226" spans="1:14" ht="15" hidden="1" x14ac:dyDescent="0.25">
      <c r="A226" s="33"/>
      <c r="B226" s="16"/>
      <c r="C226" s="16"/>
      <c r="D226" s="16"/>
      <c r="E226" s="16"/>
      <c r="F226" s="16" t="e">
        <f t="shared" si="49"/>
        <v>#DIV/0!</v>
      </c>
      <c r="G226" s="16"/>
      <c r="H226" s="17" t="e">
        <f t="shared" si="52"/>
        <v>#DIV/0!</v>
      </c>
      <c r="I226" s="17">
        <f t="shared" si="53"/>
        <v>0</v>
      </c>
      <c r="J226" s="16"/>
      <c r="K226" s="16"/>
      <c r="L226" s="39" t="e">
        <f t="shared" si="54"/>
        <v>#DIV/0!</v>
      </c>
      <c r="M226" s="39" t="e">
        <f t="shared" si="50"/>
        <v>#DIV/0!</v>
      </c>
      <c r="N226" s="119"/>
    </row>
    <row r="227" spans="1:14" ht="15" hidden="1" x14ac:dyDescent="0.25">
      <c r="A227" s="33"/>
      <c r="B227" s="16"/>
      <c r="C227" s="16"/>
      <c r="D227" s="16"/>
      <c r="E227" s="16"/>
      <c r="F227" s="16" t="e">
        <f t="shared" si="49"/>
        <v>#DIV/0!</v>
      </c>
      <c r="G227" s="16"/>
      <c r="H227" s="17" t="e">
        <f t="shared" si="52"/>
        <v>#DIV/0!</v>
      </c>
      <c r="I227" s="17">
        <f t="shared" si="53"/>
        <v>0</v>
      </c>
      <c r="J227" s="16"/>
      <c r="K227" s="16"/>
      <c r="L227" s="39" t="e">
        <f t="shared" si="54"/>
        <v>#DIV/0!</v>
      </c>
      <c r="M227" s="39" t="e">
        <f t="shared" si="50"/>
        <v>#DIV/0!</v>
      </c>
      <c r="N227" s="119"/>
    </row>
    <row r="228" spans="1:14" ht="51" x14ac:dyDescent="0.25">
      <c r="A228" s="38" t="s">
        <v>112</v>
      </c>
      <c r="B228" s="45">
        <f>SUM(B230:B252)</f>
        <v>480153.59999999998</v>
      </c>
      <c r="C228" s="45">
        <f t="shared" ref="C228:K228" si="55">SUM(C230:C252)</f>
        <v>0</v>
      </c>
      <c r="D228" s="45">
        <f t="shared" si="55"/>
        <v>0</v>
      </c>
      <c r="E228" s="45">
        <f t="shared" si="55"/>
        <v>0</v>
      </c>
      <c r="F228" s="45">
        <f t="shared" si="49"/>
        <v>0</v>
      </c>
      <c r="G228" s="45">
        <f t="shared" si="55"/>
        <v>0</v>
      </c>
      <c r="H228" s="45">
        <f t="shared" si="55"/>
        <v>0</v>
      </c>
      <c r="I228" s="45">
        <f t="shared" si="53"/>
        <v>0</v>
      </c>
      <c r="J228" s="45">
        <f t="shared" si="55"/>
        <v>0</v>
      </c>
      <c r="K228" s="45">
        <f t="shared" si="55"/>
        <v>0</v>
      </c>
      <c r="L228" s="45">
        <f t="shared" si="54"/>
        <v>0</v>
      </c>
      <c r="M228" s="45">
        <f t="shared" si="50"/>
        <v>0</v>
      </c>
      <c r="N228" s="126"/>
    </row>
    <row r="229" spans="1:14" ht="15" x14ac:dyDescent="0.25">
      <c r="A229" s="33" t="s">
        <v>203</v>
      </c>
      <c r="B229" s="16"/>
      <c r="C229" s="16"/>
      <c r="D229" s="12"/>
      <c r="E229" s="35"/>
      <c r="F229" s="16">
        <f t="shared" si="49"/>
        <v>0</v>
      </c>
      <c r="G229" s="16"/>
      <c r="H229" s="17"/>
      <c r="I229" s="17">
        <f t="shared" si="53"/>
        <v>0</v>
      </c>
      <c r="J229" s="17"/>
      <c r="K229" s="17"/>
      <c r="L229" s="35">
        <f t="shared" si="54"/>
        <v>0</v>
      </c>
      <c r="M229" s="35">
        <f t="shared" si="50"/>
        <v>0</v>
      </c>
      <c r="N229" s="124"/>
    </row>
    <row r="230" spans="1:14" ht="17.25" customHeight="1" x14ac:dyDescent="0.25">
      <c r="A230" s="54" t="s">
        <v>236</v>
      </c>
      <c r="B230" s="16"/>
      <c r="C230" s="16"/>
      <c r="D230" s="16"/>
      <c r="E230" s="16"/>
      <c r="F230" s="16">
        <f t="shared" si="49"/>
        <v>0</v>
      </c>
      <c r="G230" s="16"/>
      <c r="H230" s="17"/>
      <c r="I230" s="17">
        <f t="shared" si="53"/>
        <v>0</v>
      </c>
      <c r="J230" s="16"/>
      <c r="K230" s="16"/>
      <c r="L230" s="35">
        <f t="shared" si="54"/>
        <v>0</v>
      </c>
      <c r="M230" s="35">
        <f t="shared" si="50"/>
        <v>0</v>
      </c>
      <c r="N230" s="119"/>
    </row>
    <row r="231" spans="1:14" ht="25.5" customHeight="1" x14ac:dyDescent="0.25">
      <c r="A231" s="54" t="s">
        <v>237</v>
      </c>
      <c r="B231" s="16">
        <v>480153.59999999998</v>
      </c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77"/>
    </row>
    <row r="232" spans="1:14" s="4" customFormat="1" ht="15" x14ac:dyDescent="0.25">
      <c r="A232" s="54"/>
      <c r="B232" s="16"/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19"/>
    </row>
    <row r="233" spans="1:14" s="4" customFormat="1" ht="1.5" hidden="1" customHeight="1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19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19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19"/>
    </row>
    <row r="236" spans="1:14" s="4" customFormat="1" ht="0.75" hidden="1" customHeight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19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19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19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19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19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19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19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19"/>
    </row>
    <row r="244" spans="1:14" s="4" customFormat="1" ht="15" hidden="1" customHeight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19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19"/>
    </row>
    <row r="246" spans="1:14" s="4" customFormat="1" ht="11.25" hidden="1" customHeight="1" x14ac:dyDescent="0.25">
      <c r="A246" s="54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19"/>
    </row>
    <row r="247" spans="1:14" s="4" customFormat="1" ht="9.75" hidden="1" customHeight="1" x14ac:dyDescent="0.25">
      <c r="A247" s="54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19"/>
    </row>
    <row r="248" spans="1:14" s="4" customFormat="1" ht="15" hidden="1" x14ac:dyDescent="0.25">
      <c r="A248" s="54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19"/>
    </row>
    <row r="249" spans="1:14" s="4" customFormat="1" ht="15" hidden="1" x14ac:dyDescent="0.25">
      <c r="A249" s="54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19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19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19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9"/>
        <v>0</v>
      </c>
      <c r="G252" s="16"/>
      <c r="H252" s="17"/>
      <c r="I252" s="17">
        <f t="shared" si="53"/>
        <v>0</v>
      </c>
      <c r="J252" s="16"/>
      <c r="K252" s="16"/>
      <c r="L252" s="35">
        <f t="shared" si="54"/>
        <v>0</v>
      </c>
      <c r="M252" s="35">
        <f t="shared" si="50"/>
        <v>0</v>
      </c>
      <c r="N252" s="119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49"/>
        <v>0</v>
      </c>
      <c r="G253" s="16"/>
      <c r="H253" s="17"/>
      <c r="I253" s="17">
        <f t="shared" si="53"/>
        <v>0</v>
      </c>
      <c r="J253" s="16"/>
      <c r="K253" s="16"/>
      <c r="L253" s="35">
        <f t="shared" si="54"/>
        <v>0</v>
      </c>
      <c r="M253" s="35">
        <f t="shared" si="50"/>
        <v>0</v>
      </c>
      <c r="N253" s="119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35">
        <f t="shared" si="54"/>
        <v>0</v>
      </c>
      <c r="M254" s="35">
        <f t="shared" si="50"/>
        <v>0</v>
      </c>
      <c r="N254" s="119"/>
    </row>
    <row r="255" spans="1:14" s="4" customFormat="1" ht="15" hidden="1" x14ac:dyDescent="0.25">
      <c r="A255" s="30"/>
      <c r="B255" s="16"/>
      <c r="C255" s="16"/>
      <c r="D255" s="16"/>
      <c r="E255" s="16"/>
      <c r="F255" s="16">
        <f t="shared" si="49"/>
        <v>0</v>
      </c>
      <c r="G255" s="16"/>
      <c r="H255" s="17"/>
      <c r="I255" s="17">
        <f t="shared" si="53"/>
        <v>0</v>
      </c>
      <c r="J255" s="16"/>
      <c r="K255" s="16"/>
      <c r="L255" s="35">
        <f t="shared" si="54"/>
        <v>0</v>
      </c>
      <c r="M255" s="35">
        <f t="shared" si="50"/>
        <v>0</v>
      </c>
      <c r="N255" s="119"/>
    </row>
    <row r="256" spans="1:14" s="4" customFormat="1" ht="15" hidden="1" x14ac:dyDescent="0.25">
      <c r="A256" s="30"/>
      <c r="B256" s="16"/>
      <c r="C256" s="16"/>
      <c r="D256" s="16"/>
      <c r="E256" s="16"/>
      <c r="F256" s="16">
        <f t="shared" si="49"/>
        <v>0</v>
      </c>
      <c r="G256" s="16"/>
      <c r="H256" s="17"/>
      <c r="I256" s="17">
        <f t="shared" si="53"/>
        <v>0</v>
      </c>
      <c r="J256" s="16"/>
      <c r="K256" s="16"/>
      <c r="L256" s="35">
        <f t="shared" si="54"/>
        <v>0</v>
      </c>
      <c r="M256" s="35">
        <f t="shared" si="50"/>
        <v>0</v>
      </c>
      <c r="N256" s="119"/>
    </row>
    <row r="257" spans="1:14" s="4" customFormat="1" ht="25.5" x14ac:dyDescent="0.25">
      <c r="A257" s="33" t="s">
        <v>48</v>
      </c>
      <c r="B257" s="35"/>
      <c r="C257" s="35"/>
      <c r="D257" s="35"/>
      <c r="E257" s="35">
        <f t="shared" ref="E257:K257" si="56">SUM(E258:E272)</f>
        <v>0</v>
      </c>
      <c r="F257" s="35">
        <f t="shared" si="49"/>
        <v>0</v>
      </c>
      <c r="G257" s="35">
        <f t="shared" si="56"/>
        <v>0</v>
      </c>
      <c r="H257" s="35">
        <f t="shared" si="56"/>
        <v>0</v>
      </c>
      <c r="I257" s="35">
        <f t="shared" si="53"/>
        <v>0</v>
      </c>
      <c r="J257" s="35">
        <f t="shared" si="56"/>
        <v>0</v>
      </c>
      <c r="K257" s="35">
        <f t="shared" si="56"/>
        <v>0</v>
      </c>
      <c r="L257" s="35">
        <f t="shared" si="54"/>
        <v>0</v>
      </c>
      <c r="M257" s="35">
        <f t="shared" si="50"/>
        <v>0</v>
      </c>
      <c r="N257" s="124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49"/>
        <v>0</v>
      </c>
      <c r="G258" s="16"/>
      <c r="H258" s="17"/>
      <c r="I258" s="17">
        <f t="shared" si="53"/>
        <v>0</v>
      </c>
      <c r="J258" s="16"/>
      <c r="K258" s="16"/>
      <c r="L258" s="16">
        <f t="shared" si="54"/>
        <v>0</v>
      </c>
      <c r="M258" s="16">
        <f t="shared" si="50"/>
        <v>0</v>
      </c>
      <c r="N258" s="119"/>
    </row>
    <row r="259" spans="1:14" s="4" customFormat="1" ht="13.5" customHeight="1" x14ac:dyDescent="0.25">
      <c r="A259" s="54"/>
      <c r="B259" s="16"/>
      <c r="C259" s="16"/>
      <c r="D259" s="16"/>
      <c r="E259" s="16"/>
      <c r="F259" s="16">
        <f t="shared" si="49"/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si="50"/>
        <v>0</v>
      </c>
      <c r="N259" s="119"/>
    </row>
    <row r="260" spans="1:14" s="4" customFormat="1" ht="15" x14ac:dyDescent="0.25">
      <c r="A260" s="54"/>
      <c r="B260" s="16"/>
      <c r="C260" s="16"/>
      <c r="D260" s="16"/>
      <c r="E260" s="16"/>
      <c r="F260" s="16">
        <f t="shared" si="49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0"/>
        <v>0</v>
      </c>
      <c r="N260" s="119"/>
    </row>
    <row r="261" spans="1:14" s="4" customFormat="1" ht="15" x14ac:dyDescent="0.25">
      <c r="A261" s="54"/>
      <c r="B261" s="16"/>
      <c r="C261" s="16"/>
      <c r="D261" s="16"/>
      <c r="E261" s="16"/>
      <c r="F261" s="16">
        <f t="shared" ref="F261:F324" si="57">G261+H261</f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ref="M261:M324" si="58">D261+L261</f>
        <v>0</v>
      </c>
      <c r="N261" s="119"/>
    </row>
    <row r="262" spans="1:14" s="4" customFormat="1" ht="0.75" customHeight="1" x14ac:dyDescent="0.25">
      <c r="A262" s="54"/>
      <c r="B262" s="16"/>
      <c r="C262" s="16"/>
      <c r="D262" s="16"/>
      <c r="E262" s="16"/>
      <c r="F262" s="16">
        <f t="shared" si="57"/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si="58"/>
        <v>0</v>
      </c>
      <c r="N262" s="119"/>
    </row>
    <row r="263" spans="1:14" s="4" customFormat="1" ht="15" hidden="1" x14ac:dyDescent="0.25">
      <c r="A263" s="54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19"/>
    </row>
    <row r="264" spans="1:14" s="4" customFormat="1" ht="13.5" hidden="1" customHeight="1" x14ac:dyDescent="0.25">
      <c r="A264" s="30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19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19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19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19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19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19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19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19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19"/>
    </row>
    <row r="273" spans="1:14" s="4" customFormat="1" ht="15" hidden="1" x14ac:dyDescent="0.25">
      <c r="A273" s="30"/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19"/>
    </row>
    <row r="274" spans="1:14" s="4" customFormat="1" ht="15" hidden="1" x14ac:dyDescent="0.25">
      <c r="A274" s="30"/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19"/>
    </row>
    <row r="275" spans="1:14" s="4" customFormat="1" ht="15" hidden="1" x14ac:dyDescent="0.25">
      <c r="A275" s="30"/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19"/>
    </row>
    <row r="276" spans="1:14" s="4" customFormat="1" ht="38.25" x14ac:dyDescent="0.25">
      <c r="A276" s="30" t="s">
        <v>113</v>
      </c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19"/>
    </row>
    <row r="277" spans="1:14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7"/>
        <v>0</v>
      </c>
      <c r="G277" s="16"/>
      <c r="H277" s="17"/>
      <c r="I277" s="17">
        <f t="shared" si="53"/>
        <v>0</v>
      </c>
      <c r="J277" s="16"/>
      <c r="K277" s="16"/>
      <c r="L277" s="16">
        <f t="shared" si="54"/>
        <v>0</v>
      </c>
      <c r="M277" s="16">
        <f t="shared" si="58"/>
        <v>0</v>
      </c>
      <c r="N277" s="119"/>
    </row>
    <row r="278" spans="1:14" s="4" customFormat="1" ht="51" x14ac:dyDescent="0.25">
      <c r="A278" s="30" t="s">
        <v>114</v>
      </c>
      <c r="B278" s="16"/>
      <c r="C278" s="16"/>
      <c r="D278" s="16"/>
      <c r="E278" s="16"/>
      <c r="F278" s="16">
        <f t="shared" si="57"/>
        <v>0</v>
      </c>
      <c r="G278" s="16"/>
      <c r="H278" s="17"/>
      <c r="I278" s="17">
        <f t="shared" si="53"/>
        <v>0</v>
      </c>
      <c r="J278" s="16"/>
      <c r="K278" s="16"/>
      <c r="L278" s="16">
        <f t="shared" si="54"/>
        <v>0</v>
      </c>
      <c r="M278" s="16">
        <f t="shared" si="58"/>
        <v>0</v>
      </c>
      <c r="N278" s="119"/>
    </row>
    <row r="279" spans="1:14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57"/>
        <v>0</v>
      </c>
      <c r="G279" s="16"/>
      <c r="H279" s="17"/>
      <c r="I279" s="17">
        <f t="shared" si="53"/>
        <v>0</v>
      </c>
      <c r="J279" s="16"/>
      <c r="K279" s="16"/>
      <c r="L279" s="16">
        <f t="shared" si="54"/>
        <v>0</v>
      </c>
      <c r="M279" s="16">
        <f t="shared" si="58"/>
        <v>0</v>
      </c>
      <c r="N279" s="119"/>
    </row>
    <row r="280" spans="1:14" s="4" customFormat="1" ht="63.75" customHeight="1" x14ac:dyDescent="0.25">
      <c r="A280" s="30" t="s">
        <v>115</v>
      </c>
      <c r="B280" s="16"/>
      <c r="C280" s="16"/>
      <c r="D280" s="16"/>
      <c r="E280" s="16"/>
      <c r="F280" s="16">
        <f t="shared" si="57"/>
        <v>0</v>
      </c>
      <c r="G280" s="16"/>
      <c r="H280" s="17"/>
      <c r="I280" s="17">
        <f t="shared" si="53"/>
        <v>0</v>
      </c>
      <c r="J280" s="16"/>
      <c r="K280" s="16"/>
      <c r="L280" s="16">
        <f t="shared" si="54"/>
        <v>0</v>
      </c>
      <c r="M280" s="16">
        <f t="shared" si="58"/>
        <v>0</v>
      </c>
      <c r="N280" s="119"/>
    </row>
    <row r="281" spans="1:14" s="4" customFormat="1" ht="25.5" x14ac:dyDescent="0.25">
      <c r="A281" s="33" t="s">
        <v>48</v>
      </c>
      <c r="B281" s="16"/>
      <c r="C281" s="16"/>
      <c r="D281" s="16"/>
      <c r="E281" s="16"/>
      <c r="F281" s="16">
        <f t="shared" si="57"/>
        <v>0</v>
      </c>
      <c r="G281" s="16"/>
      <c r="H281" s="17"/>
      <c r="I281" s="17">
        <f t="shared" si="53"/>
        <v>0</v>
      </c>
      <c r="J281" s="16"/>
      <c r="K281" s="16"/>
      <c r="L281" s="16">
        <f t="shared" si="54"/>
        <v>0</v>
      </c>
      <c r="M281" s="16">
        <f t="shared" si="58"/>
        <v>0</v>
      </c>
      <c r="N281" s="119"/>
    </row>
    <row r="282" spans="1:14" ht="25.5" x14ac:dyDescent="0.25">
      <c r="A282" s="30" t="s">
        <v>116</v>
      </c>
      <c r="B282" s="34">
        <v>307000</v>
      </c>
      <c r="C282" s="34">
        <v>331400</v>
      </c>
      <c r="D282" s="34">
        <v>331400</v>
      </c>
      <c r="E282" s="34">
        <f>E283</f>
        <v>180767</v>
      </c>
      <c r="F282" s="34">
        <f t="shared" si="57"/>
        <v>0</v>
      </c>
      <c r="G282" s="34"/>
      <c r="H282" s="17"/>
      <c r="I282" s="17">
        <f t="shared" si="53"/>
        <v>0</v>
      </c>
      <c r="J282" s="34"/>
      <c r="K282" s="34"/>
      <c r="L282" s="34">
        <f t="shared" si="54"/>
        <v>0</v>
      </c>
      <c r="M282" s="34">
        <f t="shared" si="58"/>
        <v>331400</v>
      </c>
      <c r="N282" s="119"/>
    </row>
    <row r="283" spans="1:14" ht="25.5" x14ac:dyDescent="0.25">
      <c r="A283" s="33" t="s">
        <v>48</v>
      </c>
      <c r="B283" s="34">
        <v>307000</v>
      </c>
      <c r="C283" s="34">
        <v>331400</v>
      </c>
      <c r="D283" s="34">
        <v>331400</v>
      </c>
      <c r="E283" s="20">
        <v>180767</v>
      </c>
      <c r="F283" s="34">
        <f t="shared" si="57"/>
        <v>0</v>
      </c>
      <c r="G283" s="34"/>
      <c r="H283" s="17"/>
      <c r="I283" s="17">
        <f t="shared" si="53"/>
        <v>0</v>
      </c>
      <c r="J283" s="34"/>
      <c r="K283" s="34"/>
      <c r="L283" s="34">
        <f t="shared" si="54"/>
        <v>0</v>
      </c>
      <c r="M283" s="34">
        <f t="shared" si="58"/>
        <v>331400</v>
      </c>
      <c r="N283" s="119"/>
    </row>
    <row r="284" spans="1:14" s="40" customFormat="1" ht="227.25" customHeight="1" x14ac:dyDescent="0.25">
      <c r="A284" s="30" t="s">
        <v>117</v>
      </c>
      <c r="B284" s="16">
        <v>4650000</v>
      </c>
      <c r="C284" s="16">
        <v>4000000</v>
      </c>
      <c r="D284" s="16">
        <v>4598002.6500000004</v>
      </c>
      <c r="E284" s="16">
        <v>2027418.65</v>
      </c>
      <c r="F284" s="16">
        <f t="shared" si="57"/>
        <v>1827317.72</v>
      </c>
      <c r="G284" s="16"/>
      <c r="H284" s="17">
        <v>1827317.72</v>
      </c>
      <c r="I284" s="17">
        <f t="shared" si="53"/>
        <v>0</v>
      </c>
      <c r="J284" s="16"/>
      <c r="K284" s="16"/>
      <c r="L284" s="16">
        <f t="shared" si="54"/>
        <v>1827317.72</v>
      </c>
      <c r="M284" s="16">
        <f t="shared" si="58"/>
        <v>6425320.3700000001</v>
      </c>
      <c r="N284" s="188" t="s">
        <v>275</v>
      </c>
    </row>
    <row r="285" spans="1:14" s="40" customFormat="1" ht="25.5" x14ac:dyDescent="0.25">
      <c r="A285" s="33" t="s">
        <v>48</v>
      </c>
      <c r="B285" s="16"/>
      <c r="C285" s="16"/>
      <c r="D285" s="16"/>
      <c r="E285" s="16"/>
      <c r="F285" s="16">
        <f t="shared" si="57"/>
        <v>0</v>
      </c>
      <c r="G285" s="16"/>
      <c r="H285" s="17"/>
      <c r="I285" s="17">
        <f t="shared" si="53"/>
        <v>0</v>
      </c>
      <c r="J285" s="16"/>
      <c r="K285" s="16"/>
      <c r="L285" s="16">
        <f t="shared" si="54"/>
        <v>0</v>
      </c>
      <c r="M285" s="16">
        <f t="shared" si="58"/>
        <v>0</v>
      </c>
      <c r="N285" s="119"/>
    </row>
    <row r="286" spans="1:14" s="40" customFormat="1" ht="63.75" x14ac:dyDescent="0.25">
      <c r="A286" s="30" t="s">
        <v>118</v>
      </c>
      <c r="B286" s="16"/>
      <c r="C286" s="16"/>
      <c r="D286" s="16"/>
      <c r="E286" s="16"/>
      <c r="F286" s="16">
        <f t="shared" si="57"/>
        <v>0</v>
      </c>
      <c r="G286" s="16"/>
      <c r="H286" s="17"/>
      <c r="I286" s="17">
        <f t="shared" si="53"/>
        <v>0</v>
      </c>
      <c r="J286" s="16"/>
      <c r="K286" s="16"/>
      <c r="L286" s="16">
        <f t="shared" si="54"/>
        <v>0</v>
      </c>
      <c r="M286" s="16">
        <f t="shared" si="58"/>
        <v>0</v>
      </c>
      <c r="N286" s="119"/>
    </row>
    <row r="287" spans="1:14" s="40" customFormat="1" ht="51" x14ac:dyDescent="0.25">
      <c r="A287" s="30" t="s">
        <v>119</v>
      </c>
      <c r="B287" s="16"/>
      <c r="C287" s="16"/>
      <c r="D287" s="16"/>
      <c r="E287" s="16"/>
      <c r="F287" s="16">
        <f t="shared" si="57"/>
        <v>0</v>
      </c>
      <c r="G287" s="16"/>
      <c r="H287" s="17"/>
      <c r="I287" s="17">
        <f t="shared" ref="I287:I350" si="59">J287+K287</f>
        <v>0</v>
      </c>
      <c r="J287" s="16"/>
      <c r="K287" s="16"/>
      <c r="L287" s="16">
        <f t="shared" ref="L287:L350" si="60">I287+F287</f>
        <v>0</v>
      </c>
      <c r="M287" s="16">
        <f t="shared" si="58"/>
        <v>0</v>
      </c>
      <c r="N287" s="119"/>
    </row>
    <row r="288" spans="1:14" s="40" customFormat="1" ht="87.75" customHeight="1" x14ac:dyDescent="0.25">
      <c r="A288" s="30" t="s">
        <v>120</v>
      </c>
      <c r="B288" s="34">
        <v>754818</v>
      </c>
      <c r="C288" s="34">
        <f>C289</f>
        <v>862317</v>
      </c>
      <c r="D288" s="34">
        <f>D289</f>
        <v>862317</v>
      </c>
      <c r="E288" s="34">
        <f>E289</f>
        <v>431058.5</v>
      </c>
      <c r="F288" s="34">
        <f t="shared" si="57"/>
        <v>0</v>
      </c>
      <c r="G288" s="34"/>
      <c r="H288" s="17"/>
      <c r="I288" s="17">
        <f t="shared" si="59"/>
        <v>0</v>
      </c>
      <c r="J288" s="34"/>
      <c r="K288" s="34"/>
      <c r="L288" s="34">
        <f t="shared" si="60"/>
        <v>0</v>
      </c>
      <c r="M288" s="34">
        <f t="shared" si="58"/>
        <v>862317</v>
      </c>
      <c r="N288" s="180"/>
    </row>
    <row r="289" spans="1:501" s="40" customFormat="1" ht="91.5" customHeight="1" x14ac:dyDescent="0.25">
      <c r="A289" s="33" t="s">
        <v>48</v>
      </c>
      <c r="B289" s="34">
        <v>754818</v>
      </c>
      <c r="C289" s="34">
        <v>862317</v>
      </c>
      <c r="D289" s="34">
        <v>862317</v>
      </c>
      <c r="E289" s="34">
        <v>431058.5</v>
      </c>
      <c r="F289" s="34">
        <f t="shared" si="57"/>
        <v>0</v>
      </c>
      <c r="G289" s="34"/>
      <c r="H289" s="17"/>
      <c r="I289" s="17">
        <f t="shared" si="59"/>
        <v>0</v>
      </c>
      <c r="J289" s="34"/>
      <c r="K289" s="34"/>
      <c r="L289" s="34">
        <f t="shared" si="60"/>
        <v>0</v>
      </c>
      <c r="M289" s="34">
        <f t="shared" si="58"/>
        <v>862317</v>
      </c>
      <c r="N289" s="180"/>
    </row>
    <row r="290" spans="1:501" s="41" customFormat="1" ht="31.5" customHeight="1" x14ac:dyDescent="0.25">
      <c r="A290" s="30" t="s">
        <v>121</v>
      </c>
      <c r="B290" s="34"/>
      <c r="C290" s="34"/>
      <c r="D290" s="34"/>
      <c r="E290" s="34"/>
      <c r="F290" s="34">
        <f t="shared" si="57"/>
        <v>0</v>
      </c>
      <c r="G290" s="34"/>
      <c r="H290" s="17"/>
      <c r="I290" s="17">
        <f t="shared" si="59"/>
        <v>0</v>
      </c>
      <c r="J290" s="34"/>
      <c r="K290" s="34"/>
      <c r="L290" s="34">
        <f t="shared" si="60"/>
        <v>0</v>
      </c>
      <c r="M290" s="34">
        <f t="shared" si="58"/>
        <v>0</v>
      </c>
      <c r="N290" s="119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30" customHeight="1" x14ac:dyDescent="0.25">
      <c r="A291" s="33" t="s">
        <v>48</v>
      </c>
      <c r="B291" s="16"/>
      <c r="C291" s="16"/>
      <c r="D291" s="20"/>
      <c r="E291" s="20"/>
      <c r="F291" s="16">
        <f t="shared" si="57"/>
        <v>0</v>
      </c>
      <c r="G291" s="16"/>
      <c r="H291" s="17"/>
      <c r="I291" s="17">
        <f t="shared" si="59"/>
        <v>0</v>
      </c>
      <c r="J291" s="16"/>
      <c r="K291" s="16"/>
      <c r="L291" s="16">
        <f t="shared" si="60"/>
        <v>0</v>
      </c>
      <c r="M291" s="16">
        <f t="shared" si="58"/>
        <v>0</v>
      </c>
      <c r="N291" s="11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1" customFormat="1" ht="102" customHeight="1" x14ac:dyDescent="0.25">
      <c r="A292" s="55" t="s">
        <v>122</v>
      </c>
      <c r="B292" s="56">
        <f>B294+B301+B308+B314</f>
        <v>106700550.94</v>
      </c>
      <c r="C292" s="56">
        <f t="shared" ref="C292:K292" si="61">C294+C301+C308+C314</f>
        <v>114604915.92</v>
      </c>
      <c r="D292" s="56">
        <f t="shared" si="61"/>
        <v>114604915.5</v>
      </c>
      <c r="E292" s="56">
        <f>E294+E301+E308+E314</f>
        <v>57700321.160000004</v>
      </c>
      <c r="F292" s="56">
        <f t="shared" si="57"/>
        <v>-4273</v>
      </c>
      <c r="G292" s="56">
        <f t="shared" si="61"/>
        <v>0</v>
      </c>
      <c r="H292" s="56">
        <f t="shared" si="61"/>
        <v>-4273</v>
      </c>
      <c r="I292" s="56">
        <f t="shared" si="59"/>
        <v>0</v>
      </c>
      <c r="J292" s="56">
        <f t="shared" si="61"/>
        <v>0</v>
      </c>
      <c r="K292" s="56">
        <f t="shared" si="61"/>
        <v>0</v>
      </c>
      <c r="L292" s="56">
        <f t="shared" si="60"/>
        <v>-4273</v>
      </c>
      <c r="M292" s="56">
        <f t="shared" si="58"/>
        <v>114600642.5</v>
      </c>
      <c r="N292" s="178" t="s">
        <v>273</v>
      </c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  <c r="BH292" s="40"/>
      <c r="BI292" s="40"/>
      <c r="BJ292" s="40"/>
      <c r="BK292" s="40"/>
      <c r="BL292" s="40"/>
      <c r="BM292" s="40"/>
      <c r="BN292" s="40"/>
      <c r="BO292" s="40"/>
      <c r="BP292" s="40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40"/>
      <c r="CE292" s="40"/>
      <c r="CF292" s="40"/>
      <c r="CG292" s="40"/>
      <c r="CH292" s="40"/>
      <c r="CI292" s="40"/>
      <c r="CJ292" s="40"/>
      <c r="CK292" s="40"/>
      <c r="CL292" s="40"/>
      <c r="CM292" s="40"/>
      <c r="CN292" s="40"/>
      <c r="CO292" s="40"/>
      <c r="CP292" s="40"/>
      <c r="CQ292" s="40"/>
      <c r="CR292" s="40"/>
      <c r="CS292" s="40"/>
      <c r="CT292" s="40"/>
      <c r="CU292" s="40"/>
      <c r="CV292" s="40"/>
      <c r="CW292" s="40"/>
      <c r="CX292" s="40"/>
      <c r="CY292" s="40"/>
      <c r="CZ292" s="40"/>
      <c r="DA292" s="40"/>
      <c r="DB292" s="40"/>
      <c r="DC292" s="40"/>
      <c r="DD292" s="40"/>
      <c r="DE292" s="40"/>
      <c r="DF292" s="40"/>
      <c r="DG292" s="40"/>
      <c r="DH292" s="40"/>
      <c r="DI292" s="40"/>
      <c r="DJ292" s="40"/>
      <c r="DK292" s="40"/>
      <c r="DL292" s="40"/>
      <c r="DM292" s="40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  <c r="EI292" s="40"/>
      <c r="EJ292" s="40"/>
      <c r="EK292" s="40"/>
      <c r="EL292" s="40"/>
      <c r="EM292" s="40"/>
      <c r="EN292" s="40"/>
      <c r="EO292" s="40"/>
      <c r="EP292" s="40"/>
      <c r="EQ292" s="40"/>
      <c r="ER292" s="40"/>
      <c r="ES292" s="40"/>
      <c r="ET292" s="40"/>
      <c r="EU292" s="40"/>
      <c r="EV292" s="40"/>
      <c r="EW292" s="40"/>
      <c r="EX292" s="40"/>
      <c r="EY292" s="40"/>
      <c r="EZ292" s="40"/>
      <c r="FA292" s="40"/>
      <c r="FB292" s="40"/>
      <c r="FC292" s="40"/>
      <c r="FD292" s="40"/>
      <c r="FE292" s="40"/>
      <c r="FF292" s="40"/>
      <c r="FG292" s="40"/>
      <c r="FH292" s="40"/>
      <c r="FI292" s="40"/>
      <c r="FJ292" s="40"/>
      <c r="FK292" s="40"/>
      <c r="FL292" s="40"/>
      <c r="FM292" s="40"/>
      <c r="FN292" s="40"/>
      <c r="FO292" s="40"/>
      <c r="FP292" s="40"/>
      <c r="FQ292" s="40"/>
      <c r="FR292" s="40"/>
      <c r="FS292" s="40"/>
      <c r="FT292" s="40"/>
      <c r="FU292" s="40"/>
      <c r="FV292" s="40"/>
      <c r="FW292" s="40"/>
      <c r="FX292" s="40"/>
      <c r="FY292" s="40"/>
      <c r="FZ292" s="40"/>
      <c r="GA292" s="40"/>
      <c r="GB292" s="40"/>
      <c r="GC292" s="40"/>
      <c r="GD292" s="40"/>
      <c r="GE292" s="40"/>
      <c r="GF292" s="40"/>
      <c r="GG292" s="40"/>
      <c r="GH292" s="40"/>
      <c r="GI292" s="40"/>
      <c r="GJ292" s="40"/>
      <c r="GK292" s="40"/>
      <c r="GL292" s="40"/>
      <c r="GM292" s="40"/>
      <c r="GN292" s="40"/>
      <c r="GO292" s="40"/>
      <c r="GP292" s="40"/>
      <c r="GQ292" s="40"/>
      <c r="GR292" s="40"/>
      <c r="GS292" s="40"/>
      <c r="GT292" s="40"/>
      <c r="GU292" s="40"/>
      <c r="GV292" s="40"/>
      <c r="GW292" s="40"/>
      <c r="GX292" s="40"/>
      <c r="GY292" s="40"/>
      <c r="GZ292" s="40"/>
      <c r="HA292" s="40"/>
      <c r="HB292" s="40"/>
      <c r="HC292" s="40"/>
      <c r="HD292" s="40"/>
      <c r="HE292" s="40"/>
      <c r="HF292" s="40"/>
      <c r="HG292" s="40"/>
      <c r="HH292" s="40"/>
      <c r="HI292" s="40"/>
      <c r="HJ292" s="40"/>
      <c r="HK292" s="40"/>
      <c r="HL292" s="40"/>
      <c r="HM292" s="40"/>
      <c r="HN292" s="40"/>
      <c r="HO292" s="40"/>
      <c r="HP292" s="40"/>
      <c r="HQ292" s="40"/>
      <c r="HR292" s="40"/>
      <c r="HS292" s="40"/>
      <c r="HT292" s="40"/>
      <c r="HU292" s="40"/>
      <c r="HV292" s="40"/>
      <c r="HW292" s="40"/>
      <c r="HX292" s="40"/>
      <c r="HY292" s="40"/>
      <c r="HZ292" s="40"/>
      <c r="IA292" s="40"/>
      <c r="IB292" s="40"/>
      <c r="IC292" s="40"/>
      <c r="ID292" s="40"/>
      <c r="IE292" s="40"/>
      <c r="IF292" s="40"/>
      <c r="IG292" s="40"/>
      <c r="IH292" s="40"/>
      <c r="II292" s="40"/>
      <c r="IJ292" s="40"/>
      <c r="IK292" s="40"/>
      <c r="IL292" s="40"/>
      <c r="IM292" s="40"/>
      <c r="IN292" s="40"/>
      <c r="IO292" s="40"/>
      <c r="IP292" s="40"/>
      <c r="IQ292" s="40"/>
      <c r="IR292" s="40"/>
      <c r="IS292" s="40"/>
      <c r="IT292" s="40"/>
      <c r="IU292" s="40"/>
      <c r="IV292" s="40"/>
      <c r="IW292" s="40"/>
      <c r="IX292" s="40"/>
      <c r="IY292" s="40"/>
      <c r="IZ292" s="40"/>
      <c r="JA292" s="40"/>
      <c r="JB292" s="40"/>
      <c r="JC292" s="40"/>
      <c r="JD292" s="40"/>
      <c r="JE292" s="40"/>
      <c r="JF292" s="40"/>
      <c r="JG292" s="40"/>
      <c r="JH292" s="40"/>
      <c r="JI292" s="40"/>
      <c r="JJ292" s="40"/>
      <c r="JK292" s="40"/>
      <c r="JL292" s="40"/>
      <c r="JM292" s="40"/>
      <c r="JN292" s="40"/>
      <c r="JO292" s="40"/>
      <c r="JP292" s="40"/>
      <c r="JQ292" s="40"/>
      <c r="JR292" s="40"/>
      <c r="JS292" s="40"/>
      <c r="JT292" s="40"/>
      <c r="JU292" s="40"/>
      <c r="JV292" s="40"/>
      <c r="JW292" s="40"/>
      <c r="JX292" s="40"/>
      <c r="JY292" s="40"/>
      <c r="JZ292" s="40"/>
      <c r="KA292" s="40"/>
      <c r="KB292" s="40"/>
      <c r="KC292" s="40"/>
      <c r="KD292" s="40"/>
      <c r="KE292" s="40"/>
      <c r="KF292" s="40"/>
      <c r="KG292" s="40"/>
      <c r="KH292" s="40"/>
      <c r="KI292" s="40"/>
      <c r="KJ292" s="40"/>
      <c r="KK292" s="40"/>
      <c r="KL292" s="40"/>
      <c r="KM292" s="40"/>
      <c r="KN292" s="40"/>
      <c r="KO292" s="40"/>
      <c r="KP292" s="40"/>
      <c r="KQ292" s="40"/>
      <c r="KR292" s="40"/>
      <c r="KS292" s="40"/>
      <c r="KT292" s="40"/>
      <c r="KU292" s="40"/>
      <c r="KV292" s="40"/>
      <c r="KW292" s="40"/>
      <c r="KX292" s="40"/>
      <c r="KY292" s="40"/>
      <c r="KZ292" s="40"/>
      <c r="LA292" s="40"/>
      <c r="LB292" s="40"/>
      <c r="LC292" s="40"/>
      <c r="LD292" s="40"/>
      <c r="LE292" s="40"/>
      <c r="LF292" s="40"/>
      <c r="LG292" s="40"/>
      <c r="LH292" s="40"/>
      <c r="LI292" s="40"/>
      <c r="LJ292" s="40"/>
      <c r="LK292" s="40"/>
      <c r="LL292" s="40"/>
      <c r="LM292" s="40"/>
      <c r="LN292" s="40"/>
      <c r="LO292" s="40"/>
      <c r="LP292" s="40"/>
      <c r="LQ292" s="40"/>
      <c r="LR292" s="40"/>
      <c r="LS292" s="40"/>
      <c r="LT292" s="40"/>
      <c r="LU292" s="40"/>
      <c r="LV292" s="40"/>
      <c r="LW292" s="40"/>
      <c r="LX292" s="40"/>
      <c r="LY292" s="40"/>
      <c r="LZ292" s="40"/>
      <c r="MA292" s="40"/>
      <c r="MB292" s="40"/>
      <c r="MC292" s="40"/>
      <c r="MD292" s="40"/>
      <c r="ME292" s="40"/>
      <c r="MF292" s="40"/>
      <c r="MG292" s="40"/>
      <c r="MH292" s="40"/>
      <c r="MI292" s="40"/>
      <c r="MJ292" s="40"/>
      <c r="MK292" s="40"/>
      <c r="ML292" s="40"/>
      <c r="MM292" s="40"/>
      <c r="MN292" s="40"/>
      <c r="MO292" s="40"/>
      <c r="MP292" s="40"/>
      <c r="MQ292" s="40"/>
      <c r="MR292" s="40"/>
      <c r="MS292" s="40"/>
      <c r="MT292" s="40"/>
      <c r="MU292" s="40"/>
      <c r="MV292" s="40"/>
      <c r="MW292" s="40"/>
      <c r="MX292" s="40"/>
      <c r="MY292" s="40"/>
      <c r="MZ292" s="40"/>
      <c r="NA292" s="40"/>
      <c r="NB292" s="40"/>
      <c r="NC292" s="40"/>
      <c r="ND292" s="40"/>
      <c r="NE292" s="40"/>
      <c r="NF292" s="40"/>
      <c r="NG292" s="40"/>
      <c r="NH292" s="40"/>
      <c r="NI292" s="40"/>
      <c r="NJ292" s="40"/>
      <c r="NK292" s="40"/>
      <c r="NL292" s="40"/>
      <c r="NM292" s="40"/>
      <c r="NN292" s="40"/>
      <c r="NO292" s="40"/>
      <c r="NP292" s="40"/>
      <c r="NQ292" s="40"/>
      <c r="NR292" s="40"/>
      <c r="NS292" s="40"/>
      <c r="NT292" s="40"/>
      <c r="NU292" s="40"/>
      <c r="NV292" s="40"/>
      <c r="NW292" s="40"/>
      <c r="NX292" s="40"/>
      <c r="NY292" s="40"/>
      <c r="NZ292" s="40"/>
      <c r="OA292" s="40"/>
      <c r="OB292" s="40"/>
      <c r="OC292" s="40"/>
      <c r="OD292" s="40"/>
      <c r="OE292" s="40"/>
      <c r="OF292" s="40"/>
      <c r="OG292" s="40"/>
      <c r="OH292" s="40"/>
      <c r="OI292" s="40"/>
      <c r="OJ292" s="40"/>
      <c r="OK292" s="40"/>
      <c r="OL292" s="40"/>
      <c r="OM292" s="40"/>
      <c r="ON292" s="40"/>
      <c r="OO292" s="40"/>
      <c r="OP292" s="40"/>
      <c r="OQ292" s="40"/>
      <c r="OR292" s="40"/>
      <c r="OS292" s="40"/>
      <c r="OT292" s="40"/>
      <c r="OU292" s="40"/>
      <c r="OV292" s="40"/>
      <c r="OW292" s="40"/>
      <c r="OX292" s="40"/>
      <c r="OY292" s="40"/>
      <c r="OZ292" s="40"/>
      <c r="PA292" s="40"/>
      <c r="PB292" s="40"/>
      <c r="PC292" s="40"/>
      <c r="PD292" s="40"/>
      <c r="PE292" s="40"/>
      <c r="PF292" s="40"/>
      <c r="PG292" s="40"/>
      <c r="PH292" s="40"/>
      <c r="PI292" s="40"/>
      <c r="PJ292" s="40"/>
      <c r="PK292" s="40"/>
      <c r="PL292" s="40"/>
      <c r="PM292" s="40"/>
      <c r="PN292" s="40"/>
      <c r="PO292" s="40"/>
      <c r="PP292" s="40"/>
      <c r="PQ292" s="40"/>
      <c r="PR292" s="40"/>
      <c r="PS292" s="40"/>
      <c r="PT292" s="40"/>
      <c r="PU292" s="40"/>
      <c r="PV292" s="40"/>
      <c r="PW292" s="40"/>
      <c r="PX292" s="40"/>
      <c r="PY292" s="40"/>
      <c r="PZ292" s="40"/>
      <c r="QA292" s="40"/>
      <c r="QB292" s="40"/>
      <c r="QC292" s="40"/>
      <c r="QD292" s="40"/>
      <c r="QE292" s="40"/>
      <c r="QF292" s="40"/>
      <c r="QG292" s="40"/>
      <c r="QH292" s="40"/>
      <c r="QI292" s="40"/>
      <c r="QJ292" s="40"/>
      <c r="QK292" s="40"/>
      <c r="QL292" s="40"/>
      <c r="QM292" s="40"/>
      <c r="QN292" s="40"/>
      <c r="QO292" s="40"/>
      <c r="QP292" s="40"/>
      <c r="QQ292" s="40"/>
      <c r="QR292" s="40"/>
      <c r="QS292" s="40"/>
      <c r="QT292" s="40"/>
      <c r="QU292" s="40"/>
      <c r="QV292" s="40"/>
      <c r="QW292" s="40"/>
      <c r="QX292" s="40"/>
      <c r="QY292" s="40"/>
      <c r="QZ292" s="40"/>
      <c r="RA292" s="40"/>
      <c r="RB292" s="40"/>
      <c r="RC292" s="40"/>
      <c r="RD292" s="40"/>
      <c r="RE292" s="40"/>
      <c r="RF292" s="40"/>
      <c r="RG292" s="40"/>
      <c r="RH292" s="40"/>
      <c r="RI292" s="40"/>
      <c r="RJ292" s="40"/>
      <c r="RK292" s="40"/>
      <c r="RL292" s="40"/>
      <c r="RM292" s="40"/>
      <c r="RN292" s="40"/>
      <c r="RO292" s="40"/>
      <c r="RP292" s="40"/>
      <c r="RQ292" s="40"/>
      <c r="RR292" s="40"/>
      <c r="RS292" s="40"/>
      <c r="RT292" s="40"/>
      <c r="RU292" s="40"/>
      <c r="RV292" s="40"/>
      <c r="RW292" s="40"/>
      <c r="RX292" s="40"/>
      <c r="RY292" s="40"/>
      <c r="RZ292" s="40"/>
      <c r="SA292" s="40"/>
      <c r="SB292" s="40"/>
      <c r="SC292" s="40"/>
      <c r="SD292" s="40"/>
      <c r="SE292" s="40"/>
      <c r="SF292" s="40"/>
      <c r="SG292" s="40"/>
    </row>
    <row r="293" spans="1:501" s="41" customFormat="1" ht="15" x14ac:dyDescent="0.25">
      <c r="A293" s="57" t="s">
        <v>123</v>
      </c>
      <c r="B293" s="16"/>
      <c r="C293" s="16"/>
      <c r="D293" s="16"/>
      <c r="E293" s="16"/>
      <c r="F293" s="16">
        <f t="shared" si="57"/>
        <v>0</v>
      </c>
      <c r="G293" s="16"/>
      <c r="H293" s="17"/>
      <c r="I293" s="17">
        <f t="shared" si="59"/>
        <v>0</v>
      </c>
      <c r="J293" s="16"/>
      <c r="K293" s="16"/>
      <c r="L293" s="16">
        <f t="shared" si="60"/>
        <v>0</v>
      </c>
      <c r="M293" s="16">
        <f t="shared" si="58"/>
        <v>0</v>
      </c>
      <c r="N293" s="119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  <c r="BH293" s="40"/>
      <c r="BI293" s="40"/>
      <c r="BJ293" s="40"/>
      <c r="BK293" s="40"/>
      <c r="BL293" s="40"/>
      <c r="BM293" s="40"/>
      <c r="BN293" s="40"/>
      <c r="BO293" s="40"/>
      <c r="BP293" s="40"/>
      <c r="BQ293" s="40"/>
      <c r="BR293" s="40"/>
      <c r="BS293" s="40"/>
      <c r="BT293" s="40"/>
      <c r="BU293" s="40"/>
      <c r="BV293" s="40"/>
      <c r="BW293" s="40"/>
      <c r="BX293" s="40"/>
      <c r="BY293" s="40"/>
      <c r="BZ293" s="40"/>
      <c r="CA293" s="40"/>
      <c r="CB293" s="40"/>
      <c r="CC293" s="40"/>
      <c r="CD293" s="40"/>
      <c r="CE293" s="40"/>
      <c r="CF293" s="40"/>
      <c r="CG293" s="40"/>
      <c r="CH293" s="40"/>
      <c r="CI293" s="40"/>
      <c r="CJ293" s="40"/>
      <c r="CK293" s="40"/>
      <c r="CL293" s="40"/>
      <c r="CM293" s="40"/>
      <c r="CN293" s="40"/>
      <c r="CO293" s="40"/>
      <c r="CP293" s="40"/>
      <c r="CQ293" s="40"/>
      <c r="CR293" s="40"/>
      <c r="CS293" s="40"/>
      <c r="CT293" s="40"/>
      <c r="CU293" s="40"/>
      <c r="CV293" s="40"/>
      <c r="CW293" s="40"/>
      <c r="CX293" s="40"/>
      <c r="CY293" s="40"/>
      <c r="CZ293" s="40"/>
      <c r="DA293" s="40"/>
      <c r="DB293" s="40"/>
      <c r="DC293" s="40"/>
      <c r="DD293" s="40"/>
      <c r="DE293" s="40"/>
      <c r="DF293" s="40"/>
      <c r="DG293" s="40"/>
      <c r="DH293" s="40"/>
      <c r="DI293" s="40"/>
      <c r="DJ293" s="40"/>
      <c r="DK293" s="40"/>
      <c r="DL293" s="40"/>
      <c r="DM293" s="40"/>
      <c r="DN293" s="40"/>
      <c r="DO293" s="40"/>
      <c r="DP293" s="40"/>
      <c r="DQ293" s="40"/>
      <c r="DR293" s="40"/>
      <c r="DS293" s="40"/>
      <c r="DT293" s="40"/>
      <c r="DU293" s="40"/>
      <c r="DV293" s="40"/>
      <c r="DW293" s="40"/>
      <c r="DX293" s="40"/>
      <c r="DY293" s="40"/>
      <c r="DZ293" s="40"/>
      <c r="EA293" s="40"/>
      <c r="EB293" s="40"/>
      <c r="EC293" s="40"/>
      <c r="ED293" s="40"/>
      <c r="EE293" s="40"/>
      <c r="EF293" s="40"/>
      <c r="EG293" s="40"/>
      <c r="EH293" s="40"/>
      <c r="EI293" s="40"/>
      <c r="EJ293" s="40"/>
      <c r="EK293" s="40"/>
      <c r="EL293" s="40"/>
      <c r="EM293" s="40"/>
      <c r="EN293" s="40"/>
      <c r="EO293" s="40"/>
      <c r="EP293" s="40"/>
      <c r="EQ293" s="40"/>
      <c r="ER293" s="40"/>
      <c r="ES293" s="40"/>
      <c r="ET293" s="40"/>
      <c r="EU293" s="40"/>
      <c r="EV293" s="40"/>
      <c r="EW293" s="40"/>
      <c r="EX293" s="40"/>
      <c r="EY293" s="40"/>
      <c r="EZ293" s="40"/>
      <c r="FA293" s="40"/>
      <c r="FB293" s="40"/>
      <c r="FC293" s="40"/>
      <c r="FD293" s="40"/>
      <c r="FE293" s="40"/>
      <c r="FF293" s="40"/>
      <c r="FG293" s="40"/>
      <c r="FH293" s="40"/>
      <c r="FI293" s="40"/>
      <c r="FJ293" s="40"/>
      <c r="FK293" s="40"/>
      <c r="FL293" s="40"/>
      <c r="FM293" s="40"/>
      <c r="FN293" s="40"/>
      <c r="FO293" s="40"/>
      <c r="FP293" s="40"/>
      <c r="FQ293" s="40"/>
      <c r="FR293" s="40"/>
      <c r="FS293" s="40"/>
      <c r="FT293" s="40"/>
      <c r="FU293" s="40"/>
      <c r="FV293" s="40"/>
      <c r="FW293" s="40"/>
      <c r="FX293" s="40"/>
      <c r="FY293" s="40"/>
      <c r="FZ293" s="40"/>
      <c r="GA293" s="40"/>
      <c r="GB293" s="40"/>
      <c r="GC293" s="40"/>
      <c r="GD293" s="40"/>
      <c r="GE293" s="40"/>
      <c r="GF293" s="40"/>
      <c r="GG293" s="40"/>
      <c r="GH293" s="40"/>
      <c r="GI293" s="40"/>
      <c r="GJ293" s="40"/>
      <c r="GK293" s="40"/>
      <c r="GL293" s="40"/>
      <c r="GM293" s="40"/>
      <c r="GN293" s="40"/>
      <c r="GO293" s="40"/>
      <c r="GP293" s="40"/>
      <c r="GQ293" s="40"/>
      <c r="GR293" s="40"/>
      <c r="GS293" s="40"/>
      <c r="GT293" s="40"/>
      <c r="GU293" s="40"/>
      <c r="GV293" s="40"/>
      <c r="GW293" s="40"/>
      <c r="GX293" s="40"/>
      <c r="GY293" s="40"/>
      <c r="GZ293" s="40"/>
      <c r="HA293" s="40"/>
      <c r="HB293" s="40"/>
      <c r="HC293" s="40"/>
      <c r="HD293" s="40"/>
      <c r="HE293" s="40"/>
      <c r="HF293" s="40"/>
      <c r="HG293" s="40"/>
      <c r="HH293" s="40"/>
      <c r="HI293" s="40"/>
      <c r="HJ293" s="40"/>
      <c r="HK293" s="40"/>
      <c r="HL293" s="40"/>
      <c r="HM293" s="40"/>
      <c r="HN293" s="40"/>
      <c r="HO293" s="40"/>
      <c r="HP293" s="40"/>
      <c r="HQ293" s="40"/>
      <c r="HR293" s="40"/>
      <c r="HS293" s="40"/>
      <c r="HT293" s="40"/>
      <c r="HU293" s="40"/>
      <c r="HV293" s="40"/>
      <c r="HW293" s="40"/>
      <c r="HX293" s="40"/>
      <c r="HY293" s="40"/>
      <c r="HZ293" s="40"/>
      <c r="IA293" s="40"/>
      <c r="IB293" s="40"/>
      <c r="IC293" s="40"/>
      <c r="ID293" s="40"/>
      <c r="IE293" s="40"/>
      <c r="IF293" s="40"/>
      <c r="IG293" s="40"/>
      <c r="IH293" s="40"/>
      <c r="II293" s="40"/>
      <c r="IJ293" s="40"/>
      <c r="IK293" s="40"/>
      <c r="IL293" s="40"/>
      <c r="IM293" s="40"/>
      <c r="IN293" s="40"/>
      <c r="IO293" s="40"/>
      <c r="IP293" s="40"/>
      <c r="IQ293" s="40"/>
      <c r="IR293" s="40"/>
      <c r="IS293" s="40"/>
      <c r="IT293" s="40"/>
      <c r="IU293" s="40"/>
      <c r="IV293" s="40"/>
      <c r="IW293" s="40"/>
      <c r="IX293" s="40"/>
      <c r="IY293" s="40"/>
      <c r="IZ293" s="40"/>
      <c r="JA293" s="40"/>
      <c r="JB293" s="40"/>
      <c r="JC293" s="40"/>
      <c r="JD293" s="40"/>
      <c r="JE293" s="40"/>
      <c r="JF293" s="40"/>
      <c r="JG293" s="40"/>
      <c r="JH293" s="40"/>
      <c r="JI293" s="40"/>
      <c r="JJ293" s="40"/>
      <c r="JK293" s="40"/>
      <c r="JL293" s="40"/>
      <c r="JM293" s="40"/>
      <c r="JN293" s="40"/>
      <c r="JO293" s="40"/>
      <c r="JP293" s="40"/>
      <c r="JQ293" s="40"/>
      <c r="JR293" s="40"/>
      <c r="JS293" s="40"/>
      <c r="JT293" s="40"/>
      <c r="JU293" s="40"/>
      <c r="JV293" s="40"/>
      <c r="JW293" s="40"/>
      <c r="JX293" s="40"/>
      <c r="JY293" s="40"/>
      <c r="JZ293" s="40"/>
      <c r="KA293" s="40"/>
      <c r="KB293" s="40"/>
      <c r="KC293" s="40"/>
      <c r="KD293" s="40"/>
      <c r="KE293" s="40"/>
      <c r="KF293" s="40"/>
      <c r="KG293" s="40"/>
      <c r="KH293" s="40"/>
      <c r="KI293" s="40"/>
      <c r="KJ293" s="40"/>
      <c r="KK293" s="40"/>
      <c r="KL293" s="40"/>
      <c r="KM293" s="40"/>
      <c r="KN293" s="40"/>
      <c r="KO293" s="40"/>
      <c r="KP293" s="40"/>
      <c r="KQ293" s="40"/>
      <c r="KR293" s="40"/>
      <c r="KS293" s="40"/>
      <c r="KT293" s="40"/>
      <c r="KU293" s="40"/>
      <c r="KV293" s="40"/>
      <c r="KW293" s="40"/>
      <c r="KX293" s="40"/>
      <c r="KY293" s="40"/>
      <c r="KZ293" s="40"/>
      <c r="LA293" s="40"/>
      <c r="LB293" s="40"/>
      <c r="LC293" s="40"/>
      <c r="LD293" s="40"/>
      <c r="LE293" s="40"/>
      <c r="LF293" s="40"/>
      <c r="LG293" s="40"/>
      <c r="LH293" s="40"/>
      <c r="LI293" s="40"/>
      <c r="LJ293" s="40"/>
      <c r="LK293" s="40"/>
      <c r="LL293" s="40"/>
      <c r="LM293" s="40"/>
      <c r="LN293" s="40"/>
      <c r="LO293" s="40"/>
      <c r="LP293" s="40"/>
      <c r="LQ293" s="40"/>
      <c r="LR293" s="40"/>
      <c r="LS293" s="40"/>
      <c r="LT293" s="40"/>
      <c r="LU293" s="40"/>
      <c r="LV293" s="40"/>
      <c r="LW293" s="40"/>
      <c r="LX293" s="40"/>
      <c r="LY293" s="40"/>
      <c r="LZ293" s="40"/>
      <c r="MA293" s="40"/>
      <c r="MB293" s="40"/>
      <c r="MC293" s="40"/>
      <c r="MD293" s="40"/>
      <c r="ME293" s="40"/>
      <c r="MF293" s="40"/>
      <c r="MG293" s="40"/>
      <c r="MH293" s="40"/>
      <c r="MI293" s="40"/>
      <c r="MJ293" s="40"/>
      <c r="MK293" s="40"/>
      <c r="ML293" s="40"/>
      <c r="MM293" s="40"/>
      <c r="MN293" s="40"/>
      <c r="MO293" s="40"/>
      <c r="MP293" s="40"/>
      <c r="MQ293" s="40"/>
      <c r="MR293" s="40"/>
      <c r="MS293" s="40"/>
      <c r="MT293" s="40"/>
      <c r="MU293" s="40"/>
      <c r="MV293" s="40"/>
      <c r="MW293" s="40"/>
      <c r="MX293" s="40"/>
      <c r="MY293" s="40"/>
      <c r="MZ293" s="40"/>
      <c r="NA293" s="40"/>
      <c r="NB293" s="40"/>
      <c r="NC293" s="40"/>
      <c r="ND293" s="40"/>
      <c r="NE293" s="40"/>
      <c r="NF293" s="40"/>
      <c r="NG293" s="40"/>
      <c r="NH293" s="40"/>
      <c r="NI293" s="40"/>
      <c r="NJ293" s="40"/>
      <c r="NK293" s="40"/>
      <c r="NL293" s="40"/>
      <c r="NM293" s="40"/>
      <c r="NN293" s="40"/>
      <c r="NO293" s="40"/>
      <c r="NP293" s="40"/>
      <c r="NQ293" s="40"/>
      <c r="NR293" s="40"/>
      <c r="NS293" s="40"/>
      <c r="NT293" s="40"/>
      <c r="NU293" s="40"/>
      <c r="NV293" s="40"/>
      <c r="NW293" s="40"/>
      <c r="NX293" s="40"/>
      <c r="NY293" s="40"/>
      <c r="NZ293" s="40"/>
      <c r="OA293" s="40"/>
      <c r="OB293" s="40"/>
      <c r="OC293" s="40"/>
      <c r="OD293" s="40"/>
      <c r="OE293" s="40"/>
      <c r="OF293" s="40"/>
      <c r="OG293" s="40"/>
      <c r="OH293" s="40"/>
      <c r="OI293" s="40"/>
      <c r="OJ293" s="40"/>
      <c r="OK293" s="40"/>
      <c r="OL293" s="40"/>
      <c r="OM293" s="40"/>
      <c r="ON293" s="40"/>
      <c r="OO293" s="40"/>
      <c r="OP293" s="40"/>
      <c r="OQ293" s="40"/>
      <c r="OR293" s="40"/>
      <c r="OS293" s="40"/>
      <c r="OT293" s="40"/>
      <c r="OU293" s="40"/>
      <c r="OV293" s="40"/>
      <c r="OW293" s="40"/>
      <c r="OX293" s="40"/>
      <c r="OY293" s="40"/>
      <c r="OZ293" s="40"/>
      <c r="PA293" s="40"/>
      <c r="PB293" s="40"/>
      <c r="PC293" s="40"/>
      <c r="PD293" s="40"/>
      <c r="PE293" s="40"/>
      <c r="PF293" s="40"/>
      <c r="PG293" s="40"/>
      <c r="PH293" s="40"/>
      <c r="PI293" s="40"/>
      <c r="PJ293" s="40"/>
      <c r="PK293" s="40"/>
      <c r="PL293" s="40"/>
      <c r="PM293" s="40"/>
      <c r="PN293" s="40"/>
      <c r="PO293" s="40"/>
      <c r="PP293" s="40"/>
      <c r="PQ293" s="40"/>
      <c r="PR293" s="40"/>
      <c r="PS293" s="40"/>
      <c r="PT293" s="40"/>
      <c r="PU293" s="40"/>
      <c r="PV293" s="40"/>
      <c r="PW293" s="40"/>
      <c r="PX293" s="40"/>
      <c r="PY293" s="40"/>
      <c r="PZ293" s="40"/>
      <c r="QA293" s="40"/>
      <c r="QB293" s="40"/>
      <c r="QC293" s="40"/>
      <c r="QD293" s="40"/>
      <c r="QE293" s="40"/>
      <c r="QF293" s="40"/>
      <c r="QG293" s="40"/>
      <c r="QH293" s="40"/>
      <c r="QI293" s="40"/>
      <c r="QJ293" s="40"/>
      <c r="QK293" s="40"/>
      <c r="QL293" s="40"/>
      <c r="QM293" s="40"/>
      <c r="QN293" s="40"/>
      <c r="QO293" s="40"/>
      <c r="QP293" s="40"/>
      <c r="QQ293" s="40"/>
      <c r="QR293" s="40"/>
      <c r="QS293" s="40"/>
      <c r="QT293" s="40"/>
      <c r="QU293" s="40"/>
      <c r="QV293" s="40"/>
      <c r="QW293" s="40"/>
      <c r="QX293" s="40"/>
      <c r="QY293" s="40"/>
      <c r="QZ293" s="40"/>
      <c r="RA293" s="40"/>
      <c r="RB293" s="40"/>
      <c r="RC293" s="40"/>
      <c r="RD293" s="40"/>
      <c r="RE293" s="40"/>
      <c r="RF293" s="40"/>
      <c r="RG293" s="40"/>
      <c r="RH293" s="40"/>
      <c r="RI293" s="40"/>
      <c r="RJ293" s="40"/>
      <c r="RK293" s="40"/>
      <c r="RL293" s="40"/>
      <c r="RM293" s="40"/>
      <c r="RN293" s="40"/>
      <c r="RO293" s="40"/>
      <c r="RP293" s="40"/>
      <c r="RQ293" s="40"/>
      <c r="RR293" s="40"/>
      <c r="RS293" s="40"/>
      <c r="RT293" s="40"/>
      <c r="RU293" s="40"/>
      <c r="RV293" s="40"/>
      <c r="RW293" s="40"/>
      <c r="RX293" s="40"/>
      <c r="RY293" s="40"/>
      <c r="RZ293" s="40"/>
      <c r="SA293" s="40"/>
      <c r="SB293" s="40"/>
      <c r="SC293" s="40"/>
      <c r="SD293" s="40"/>
      <c r="SE293" s="40"/>
      <c r="SF293" s="40"/>
      <c r="SG293" s="40"/>
    </row>
    <row r="294" spans="1:501" s="40" customFormat="1" ht="123" customHeight="1" x14ac:dyDescent="0.25">
      <c r="A294" s="58" t="s">
        <v>124</v>
      </c>
      <c r="B294" s="59">
        <v>14992132.119999999</v>
      </c>
      <c r="C294" s="59">
        <v>16524940</v>
      </c>
      <c r="D294" s="59">
        <v>16524940</v>
      </c>
      <c r="E294" s="59">
        <v>7893123.4100000001</v>
      </c>
      <c r="F294" s="59">
        <f t="shared" si="57"/>
        <v>0</v>
      </c>
      <c r="G294" s="59"/>
      <c r="H294" s="17"/>
      <c r="I294" s="17">
        <f t="shared" si="59"/>
        <v>0</v>
      </c>
      <c r="J294" s="59"/>
      <c r="K294" s="59"/>
      <c r="L294" s="59">
        <f t="shared" si="60"/>
        <v>0</v>
      </c>
      <c r="M294" s="59">
        <f t="shared" si="58"/>
        <v>16524940</v>
      </c>
      <c r="N294" s="179"/>
    </row>
    <row r="295" spans="1:501" s="40" customFormat="1" ht="15.75" customHeight="1" x14ac:dyDescent="0.25">
      <c r="A295" s="28" t="s">
        <v>125</v>
      </c>
      <c r="B295" s="60">
        <v>9581299.6099999994</v>
      </c>
      <c r="C295" s="60">
        <v>10526101</v>
      </c>
      <c r="D295" s="60">
        <v>10526101</v>
      </c>
      <c r="E295" s="60">
        <v>5145061.4800000004</v>
      </c>
      <c r="F295" s="60">
        <f t="shared" si="57"/>
        <v>0</v>
      </c>
      <c r="G295" s="60"/>
      <c r="H295" s="153"/>
      <c r="I295" s="148">
        <f t="shared" si="59"/>
        <v>0</v>
      </c>
      <c r="J295" s="60"/>
      <c r="K295" s="60"/>
      <c r="L295" s="60">
        <f t="shared" si="60"/>
        <v>0</v>
      </c>
      <c r="M295" s="60">
        <f t="shared" si="58"/>
        <v>10526101</v>
      </c>
      <c r="N295" s="174"/>
    </row>
    <row r="296" spans="1:501" s="40" customFormat="1" ht="15" x14ac:dyDescent="0.25">
      <c r="A296" s="61" t="s">
        <v>126</v>
      </c>
      <c r="B296" s="61">
        <v>2849365.87</v>
      </c>
      <c r="C296" s="61">
        <v>3145361</v>
      </c>
      <c r="D296" s="61">
        <v>3145361</v>
      </c>
      <c r="E296" s="61">
        <v>1454462.69</v>
      </c>
      <c r="F296" s="61">
        <f t="shared" si="57"/>
        <v>0</v>
      </c>
      <c r="G296" s="61"/>
      <c r="H296" s="61"/>
      <c r="I296" s="61">
        <f t="shared" si="59"/>
        <v>0</v>
      </c>
      <c r="J296" s="61"/>
      <c r="K296" s="61"/>
      <c r="L296" s="61">
        <f t="shared" si="60"/>
        <v>0</v>
      </c>
      <c r="M296" s="61">
        <f t="shared" si="58"/>
        <v>3145361</v>
      </c>
      <c r="N296" s="174"/>
    </row>
    <row r="297" spans="1:501" s="4" customFormat="1" ht="15" x14ac:dyDescent="0.25">
      <c r="A297" s="62" t="s">
        <v>79</v>
      </c>
      <c r="B297" s="63">
        <v>1290095.8799999999</v>
      </c>
      <c r="C297" s="63">
        <v>1413829</v>
      </c>
      <c r="D297" s="63">
        <v>1413829</v>
      </c>
      <c r="E297" s="63">
        <v>752088.8</v>
      </c>
      <c r="F297" s="63">
        <f t="shared" si="57"/>
        <v>0</v>
      </c>
      <c r="G297" s="63"/>
      <c r="H297" s="154"/>
      <c r="I297" s="152">
        <f t="shared" si="59"/>
        <v>0</v>
      </c>
      <c r="J297" s="63"/>
      <c r="K297" s="63"/>
      <c r="L297" s="63">
        <f t="shared" si="60"/>
        <v>0</v>
      </c>
      <c r="M297" s="63">
        <f t="shared" si="58"/>
        <v>1413829</v>
      </c>
      <c r="N297" s="174"/>
    </row>
    <row r="298" spans="1:501" s="4" customFormat="1" ht="59.25" customHeight="1" x14ac:dyDescent="0.25">
      <c r="A298" s="64" t="s">
        <v>127</v>
      </c>
      <c r="B298" s="65">
        <v>450099.75</v>
      </c>
      <c r="C298" s="65">
        <v>532022</v>
      </c>
      <c r="D298" s="65">
        <v>532022</v>
      </c>
      <c r="E298" s="65">
        <v>233504.65</v>
      </c>
      <c r="F298" s="65">
        <f t="shared" si="57"/>
        <v>0</v>
      </c>
      <c r="G298" s="65"/>
      <c r="H298" s="155"/>
      <c r="I298" s="156">
        <f t="shared" si="59"/>
        <v>0</v>
      </c>
      <c r="J298" s="65"/>
      <c r="K298" s="65"/>
      <c r="L298" s="65">
        <f t="shared" si="60"/>
        <v>0</v>
      </c>
      <c r="M298" s="65">
        <f t="shared" si="58"/>
        <v>532022</v>
      </c>
      <c r="N298" s="179"/>
    </row>
    <row r="299" spans="1:501" s="4" customFormat="1" ht="27.75" customHeight="1" x14ac:dyDescent="0.25">
      <c r="A299" s="66" t="s">
        <v>128</v>
      </c>
      <c r="B299" s="67">
        <v>230532</v>
      </c>
      <c r="C299" s="67">
        <v>230532</v>
      </c>
      <c r="D299" s="67">
        <v>230532</v>
      </c>
      <c r="E299" s="67">
        <v>103836.66</v>
      </c>
      <c r="F299" s="67">
        <f t="shared" si="57"/>
        <v>0</v>
      </c>
      <c r="G299" s="67"/>
      <c r="H299" s="157"/>
      <c r="I299" s="158">
        <f t="shared" si="59"/>
        <v>0</v>
      </c>
      <c r="J299" s="67"/>
      <c r="K299" s="67"/>
      <c r="L299" s="67">
        <f t="shared" si="60"/>
        <v>0</v>
      </c>
      <c r="M299" s="67">
        <f t="shared" si="58"/>
        <v>230532</v>
      </c>
      <c r="N299" s="174"/>
    </row>
    <row r="300" spans="1:501" s="4" customFormat="1" ht="106.5" customHeight="1" x14ac:dyDescent="0.25">
      <c r="A300" s="33" t="s">
        <v>48</v>
      </c>
      <c r="B300" s="16">
        <v>12519685.49</v>
      </c>
      <c r="C300" s="16">
        <v>13814649</v>
      </c>
      <c r="D300" s="16">
        <v>13814649</v>
      </c>
      <c r="E300" s="16">
        <v>6580526.9900000002</v>
      </c>
      <c r="F300" s="16">
        <f t="shared" si="57"/>
        <v>0</v>
      </c>
      <c r="G300" s="16"/>
      <c r="H300" s="17"/>
      <c r="I300" s="17">
        <f t="shared" si="59"/>
        <v>0</v>
      </c>
      <c r="J300" s="16"/>
      <c r="K300" s="16"/>
      <c r="L300" s="16">
        <f t="shared" si="60"/>
        <v>0</v>
      </c>
      <c r="M300" s="16">
        <f t="shared" si="58"/>
        <v>13814649</v>
      </c>
      <c r="N300" s="179"/>
    </row>
    <row r="301" spans="1:501" s="4" customFormat="1" ht="249" customHeight="1" x14ac:dyDescent="0.25">
      <c r="A301" s="58" t="s">
        <v>129</v>
      </c>
      <c r="B301" s="59">
        <v>67144958.319999993</v>
      </c>
      <c r="C301" s="59">
        <v>71242977.799999997</v>
      </c>
      <c r="D301" s="59">
        <v>71242977.799999997</v>
      </c>
      <c r="E301" s="59">
        <v>37019287.68</v>
      </c>
      <c r="F301" s="59">
        <f t="shared" si="57"/>
        <v>0</v>
      </c>
      <c r="G301" s="59"/>
      <c r="H301" s="17"/>
      <c r="I301" s="17">
        <f t="shared" si="59"/>
        <v>0</v>
      </c>
      <c r="J301" s="59"/>
      <c r="K301" s="59"/>
      <c r="L301" s="59">
        <f t="shared" si="60"/>
        <v>0</v>
      </c>
      <c r="M301" s="59">
        <f t="shared" si="58"/>
        <v>71242977.799999997</v>
      </c>
      <c r="N301" s="179"/>
    </row>
    <row r="302" spans="1:501" s="4" customFormat="1" ht="45" customHeight="1" x14ac:dyDescent="0.25">
      <c r="A302" s="28" t="s">
        <v>125</v>
      </c>
      <c r="B302" s="60">
        <v>42390930.039999999</v>
      </c>
      <c r="C302" s="60">
        <v>45523442</v>
      </c>
      <c r="D302" s="60">
        <v>45523442</v>
      </c>
      <c r="E302" s="60">
        <v>24269511.690000001</v>
      </c>
      <c r="F302" s="60">
        <f t="shared" si="57"/>
        <v>0</v>
      </c>
      <c r="G302" s="60"/>
      <c r="H302" s="153"/>
      <c r="I302" s="148">
        <f t="shared" si="59"/>
        <v>0</v>
      </c>
      <c r="J302" s="60"/>
      <c r="K302" s="60"/>
      <c r="L302" s="60">
        <f t="shared" si="60"/>
        <v>0</v>
      </c>
      <c r="M302" s="60">
        <f t="shared" si="58"/>
        <v>45523442</v>
      </c>
      <c r="N302" s="174"/>
    </row>
    <row r="303" spans="1:501" s="40" customFormat="1" ht="15" x14ac:dyDescent="0.25">
      <c r="A303" s="61" t="s">
        <v>126</v>
      </c>
      <c r="B303" s="61">
        <v>12574403.949999999</v>
      </c>
      <c r="C303" s="61">
        <v>13636642</v>
      </c>
      <c r="D303" s="61">
        <v>13636642</v>
      </c>
      <c r="E303" s="61">
        <v>6858746.9699999997</v>
      </c>
      <c r="F303" s="61">
        <f t="shared" si="57"/>
        <v>0</v>
      </c>
      <c r="G303" s="61"/>
      <c r="H303" s="61"/>
      <c r="I303" s="61">
        <f t="shared" si="59"/>
        <v>0</v>
      </c>
      <c r="J303" s="61"/>
      <c r="K303" s="61"/>
      <c r="L303" s="61">
        <f t="shared" si="60"/>
        <v>0</v>
      </c>
      <c r="M303" s="61">
        <f t="shared" si="58"/>
        <v>13636642</v>
      </c>
      <c r="N303" s="174"/>
    </row>
    <row r="304" spans="1:501" s="4" customFormat="1" ht="39.75" customHeight="1" x14ac:dyDescent="0.25">
      <c r="A304" s="62" t="s">
        <v>79</v>
      </c>
      <c r="B304" s="63">
        <v>5410724.1799999997</v>
      </c>
      <c r="C304" s="63">
        <v>5958055</v>
      </c>
      <c r="D304" s="63">
        <v>5958055</v>
      </c>
      <c r="E304" s="63">
        <v>31805965.239999998</v>
      </c>
      <c r="F304" s="63">
        <f t="shared" si="57"/>
        <v>0</v>
      </c>
      <c r="G304" s="63"/>
      <c r="H304" s="154"/>
      <c r="I304" s="152">
        <f t="shared" si="59"/>
        <v>0</v>
      </c>
      <c r="J304" s="63"/>
      <c r="K304" s="63"/>
      <c r="L304" s="63">
        <f t="shared" si="60"/>
        <v>0</v>
      </c>
      <c r="M304" s="63">
        <f t="shared" si="58"/>
        <v>5958055</v>
      </c>
      <c r="N304" s="174"/>
    </row>
    <row r="305" spans="1:14" s="4" customFormat="1" ht="46.5" customHeight="1" x14ac:dyDescent="0.25">
      <c r="A305" s="64" t="s">
        <v>127</v>
      </c>
      <c r="B305" s="65">
        <v>627366.91</v>
      </c>
      <c r="C305" s="65">
        <v>759475</v>
      </c>
      <c r="D305" s="65">
        <v>759475</v>
      </c>
      <c r="E305" s="65">
        <v>343142.37</v>
      </c>
      <c r="F305" s="65">
        <f t="shared" si="57"/>
        <v>0</v>
      </c>
      <c r="G305" s="65"/>
      <c r="H305" s="155"/>
      <c r="I305" s="156">
        <f t="shared" si="59"/>
        <v>0</v>
      </c>
      <c r="J305" s="65"/>
      <c r="K305" s="65"/>
      <c r="L305" s="65">
        <f t="shared" si="60"/>
        <v>0</v>
      </c>
      <c r="M305" s="65">
        <f t="shared" si="58"/>
        <v>759475</v>
      </c>
      <c r="N305" s="179"/>
    </row>
    <row r="306" spans="1:14" s="4" customFormat="1" ht="23.25" customHeight="1" x14ac:dyDescent="0.25">
      <c r="A306" s="66" t="s">
        <v>128</v>
      </c>
      <c r="B306" s="67">
        <v>773600</v>
      </c>
      <c r="C306" s="67">
        <v>776464</v>
      </c>
      <c r="D306" s="67">
        <v>776464</v>
      </c>
      <c r="E306" s="67">
        <v>303141.62</v>
      </c>
      <c r="F306" s="67">
        <f t="shared" si="57"/>
        <v>0</v>
      </c>
      <c r="G306" s="67"/>
      <c r="H306" s="157"/>
      <c r="I306" s="158">
        <f t="shared" si="59"/>
        <v>0</v>
      </c>
      <c r="J306" s="158"/>
      <c r="K306" s="67"/>
      <c r="L306" s="67">
        <f t="shared" si="60"/>
        <v>0</v>
      </c>
      <c r="M306" s="67">
        <f t="shared" si="58"/>
        <v>776464</v>
      </c>
      <c r="N306" s="174"/>
    </row>
    <row r="307" spans="1:14" s="4" customFormat="1" ht="25.5" x14ac:dyDescent="0.25">
      <c r="A307" s="33" t="s">
        <v>48</v>
      </c>
      <c r="B307" s="16">
        <v>55987243.509999998</v>
      </c>
      <c r="C307" s="16">
        <v>59428847</v>
      </c>
      <c r="D307" s="16">
        <v>59428847</v>
      </c>
      <c r="E307" s="16">
        <v>31109603.030000001</v>
      </c>
      <c r="F307" s="16">
        <f t="shared" si="57"/>
        <v>0</v>
      </c>
      <c r="G307" s="16"/>
      <c r="H307" s="17"/>
      <c r="I307" s="17">
        <f t="shared" si="59"/>
        <v>0</v>
      </c>
      <c r="J307" s="16"/>
      <c r="K307" s="16"/>
      <c r="L307" s="16">
        <f t="shared" si="60"/>
        <v>0</v>
      </c>
      <c r="M307" s="16">
        <f t="shared" si="58"/>
        <v>59428847</v>
      </c>
      <c r="N307" s="179"/>
    </row>
    <row r="308" spans="1:14" s="4" customFormat="1" ht="97.5" customHeight="1" x14ac:dyDescent="0.25">
      <c r="A308" s="58" t="s">
        <v>130</v>
      </c>
      <c r="B308" s="59">
        <v>14642793.91</v>
      </c>
      <c r="C308" s="59">
        <v>15933252.119999999</v>
      </c>
      <c r="D308" s="59">
        <v>15933251.699999999</v>
      </c>
      <c r="E308" s="59">
        <v>7547424.8200000003</v>
      </c>
      <c r="F308" s="59">
        <f t="shared" si="57"/>
        <v>0</v>
      </c>
      <c r="G308" s="59"/>
      <c r="H308" s="17"/>
      <c r="I308" s="17">
        <f t="shared" si="59"/>
        <v>0</v>
      </c>
      <c r="J308" s="17"/>
      <c r="K308" s="17"/>
      <c r="L308" s="59">
        <f t="shared" si="60"/>
        <v>0</v>
      </c>
      <c r="M308" s="59">
        <f t="shared" si="58"/>
        <v>15933251.699999999</v>
      </c>
      <c r="N308" s="178"/>
    </row>
    <row r="309" spans="1:14" s="4" customFormat="1" ht="41.25" customHeight="1" x14ac:dyDescent="0.25">
      <c r="A309" s="28" t="s">
        <v>125</v>
      </c>
      <c r="B309" s="29">
        <v>8856491.2599999998</v>
      </c>
      <c r="C309" s="29">
        <v>9840280</v>
      </c>
      <c r="D309" s="29">
        <v>9840280</v>
      </c>
      <c r="E309" s="29">
        <v>4602920.46</v>
      </c>
      <c r="F309" s="29">
        <f t="shared" si="57"/>
        <v>0</v>
      </c>
      <c r="G309" s="29"/>
      <c r="H309" s="148"/>
      <c r="I309" s="148">
        <f t="shared" si="59"/>
        <v>0</v>
      </c>
      <c r="J309" s="29"/>
      <c r="K309" s="29"/>
      <c r="L309" s="29">
        <f t="shared" si="60"/>
        <v>0</v>
      </c>
      <c r="M309" s="29">
        <f t="shared" si="58"/>
        <v>9840280</v>
      </c>
      <c r="N309" s="174"/>
    </row>
    <row r="310" spans="1:14" s="40" customFormat="1" ht="22.5" customHeight="1" x14ac:dyDescent="0.25">
      <c r="A310" s="61" t="s">
        <v>126</v>
      </c>
      <c r="B310" s="61">
        <v>2636006.44</v>
      </c>
      <c r="C310" s="61">
        <v>2977201</v>
      </c>
      <c r="D310" s="61">
        <v>2977201</v>
      </c>
      <c r="E310" s="61">
        <v>1267406.8899999999</v>
      </c>
      <c r="F310" s="61">
        <f t="shared" si="57"/>
        <v>0</v>
      </c>
      <c r="G310" s="61"/>
      <c r="H310" s="61"/>
      <c r="I310" s="61">
        <f t="shared" si="59"/>
        <v>0</v>
      </c>
      <c r="J310" s="61"/>
      <c r="K310" s="61"/>
      <c r="L310" s="61">
        <f t="shared" si="60"/>
        <v>0</v>
      </c>
      <c r="M310" s="61">
        <f t="shared" si="58"/>
        <v>2977201</v>
      </c>
      <c r="N310" s="174"/>
    </row>
    <row r="311" spans="1:14" s="4" customFormat="1" ht="40.5" customHeight="1" x14ac:dyDescent="0.25">
      <c r="A311" s="62" t="s">
        <v>79</v>
      </c>
      <c r="B311" s="47">
        <v>1907934.02</v>
      </c>
      <c r="C311" s="47">
        <v>2197849</v>
      </c>
      <c r="D311" s="47">
        <v>2197849</v>
      </c>
      <c r="E311" s="47">
        <v>1254280.82</v>
      </c>
      <c r="F311" s="47">
        <f t="shared" si="57"/>
        <v>0</v>
      </c>
      <c r="G311" s="47"/>
      <c r="H311" s="152"/>
      <c r="I311" s="152">
        <f t="shared" si="59"/>
        <v>0</v>
      </c>
      <c r="J311" s="47"/>
      <c r="K311" s="47"/>
      <c r="L311" s="47">
        <f t="shared" si="60"/>
        <v>0</v>
      </c>
      <c r="M311" s="47">
        <f t="shared" si="58"/>
        <v>2197849</v>
      </c>
      <c r="N311" s="179"/>
    </row>
    <row r="312" spans="1:14" s="4" customFormat="1" ht="15" x14ac:dyDescent="0.25">
      <c r="A312" s="66" t="s">
        <v>128</v>
      </c>
      <c r="B312" s="68">
        <v>52812</v>
      </c>
      <c r="C312" s="68">
        <v>52812</v>
      </c>
      <c r="D312" s="68">
        <v>52812</v>
      </c>
      <c r="E312" s="68">
        <v>29714.06</v>
      </c>
      <c r="F312" s="68">
        <f t="shared" si="57"/>
        <v>0</v>
      </c>
      <c r="G312" s="68"/>
      <c r="H312" s="158"/>
      <c r="I312" s="158">
        <f t="shared" si="59"/>
        <v>0</v>
      </c>
      <c r="J312" s="68"/>
      <c r="K312" s="68"/>
      <c r="L312" s="68">
        <f t="shared" si="60"/>
        <v>0</v>
      </c>
      <c r="M312" s="68">
        <f t="shared" si="58"/>
        <v>52812</v>
      </c>
      <c r="N312" s="174"/>
    </row>
    <row r="313" spans="1:14" s="4" customFormat="1" ht="25.5" x14ac:dyDescent="0.25">
      <c r="A313" s="33" t="s">
        <v>48</v>
      </c>
      <c r="B313" s="16"/>
      <c r="C313" s="16"/>
      <c r="D313" s="16"/>
      <c r="E313" s="16"/>
      <c r="F313" s="16">
        <f t="shared" si="57"/>
        <v>0</v>
      </c>
      <c r="G313" s="16"/>
      <c r="H313" s="17"/>
      <c r="I313" s="17">
        <f t="shared" si="59"/>
        <v>0</v>
      </c>
      <c r="J313" s="16"/>
      <c r="K313" s="16"/>
      <c r="L313" s="16">
        <f t="shared" si="60"/>
        <v>0</v>
      </c>
      <c r="M313" s="16">
        <f t="shared" si="58"/>
        <v>0</v>
      </c>
      <c r="N313" s="178"/>
    </row>
    <row r="314" spans="1:14" s="4" customFormat="1" ht="70.5" customHeight="1" x14ac:dyDescent="0.25">
      <c r="A314" s="58" t="s">
        <v>131</v>
      </c>
      <c r="B314" s="59">
        <v>9920666.5899999999</v>
      </c>
      <c r="C314" s="59">
        <v>10903746</v>
      </c>
      <c r="D314" s="59">
        <v>10903746</v>
      </c>
      <c r="E314" s="59">
        <v>5240485.25</v>
      </c>
      <c r="F314" s="59">
        <f t="shared" si="57"/>
        <v>-4273</v>
      </c>
      <c r="G314" s="59"/>
      <c r="H314" s="17">
        <v>-4273</v>
      </c>
      <c r="I314" s="17">
        <f t="shared" si="59"/>
        <v>0</v>
      </c>
      <c r="J314" s="59"/>
      <c r="K314" s="59"/>
      <c r="L314" s="59">
        <f t="shared" si="60"/>
        <v>-4273</v>
      </c>
      <c r="M314" s="59">
        <f t="shared" si="58"/>
        <v>10899473</v>
      </c>
      <c r="N314" s="178" t="s">
        <v>272</v>
      </c>
    </row>
    <row r="315" spans="1:14" s="4" customFormat="1" ht="66.75" customHeight="1" x14ac:dyDescent="0.25">
      <c r="A315" s="28" t="s">
        <v>125</v>
      </c>
      <c r="B315" s="29">
        <v>6390955.3499999996</v>
      </c>
      <c r="C315" s="29">
        <v>6930788</v>
      </c>
      <c r="D315" s="29">
        <v>6930788</v>
      </c>
      <c r="E315" s="29">
        <v>3584910.55</v>
      </c>
      <c r="F315" s="29">
        <f t="shared" si="57"/>
        <v>0</v>
      </c>
      <c r="G315" s="29"/>
      <c r="H315" s="148"/>
      <c r="I315" s="148">
        <f t="shared" si="59"/>
        <v>0</v>
      </c>
      <c r="J315" s="29"/>
      <c r="K315" s="29"/>
      <c r="L315" s="29">
        <f t="shared" si="60"/>
        <v>0</v>
      </c>
      <c r="M315" s="29">
        <f t="shared" si="58"/>
        <v>6930788</v>
      </c>
      <c r="N315" s="178"/>
    </row>
    <row r="316" spans="1:14" s="40" customFormat="1" ht="78" customHeight="1" x14ac:dyDescent="0.25">
      <c r="A316" s="61" t="s">
        <v>126</v>
      </c>
      <c r="B316" s="61">
        <v>1909524.23</v>
      </c>
      <c r="C316" s="61">
        <v>2087445</v>
      </c>
      <c r="D316" s="61">
        <v>2087445</v>
      </c>
      <c r="E316" s="61">
        <v>889904.02</v>
      </c>
      <c r="F316" s="61">
        <f t="shared" si="57"/>
        <v>0</v>
      </c>
      <c r="G316" s="61"/>
      <c r="H316" s="61"/>
      <c r="I316" s="61">
        <f t="shared" si="59"/>
        <v>0</v>
      </c>
      <c r="J316" s="61"/>
      <c r="K316" s="61"/>
      <c r="L316" s="61">
        <f t="shared" si="60"/>
        <v>0</v>
      </c>
      <c r="M316" s="61">
        <f t="shared" si="58"/>
        <v>2087445</v>
      </c>
      <c r="N316" s="178"/>
    </row>
    <row r="317" spans="1:14" s="4" customFormat="1" ht="84.75" customHeight="1" x14ac:dyDescent="0.25">
      <c r="A317" s="62" t="s">
        <v>79</v>
      </c>
      <c r="B317" s="47">
        <v>922562.45</v>
      </c>
      <c r="C317" s="47">
        <v>1058460</v>
      </c>
      <c r="D317" s="47">
        <v>1058460</v>
      </c>
      <c r="E317" s="47">
        <v>9490820.2799999993</v>
      </c>
      <c r="F317" s="47">
        <f t="shared" si="57"/>
        <v>0</v>
      </c>
      <c r="G317" s="47"/>
      <c r="H317" s="152"/>
      <c r="I317" s="152">
        <f t="shared" si="59"/>
        <v>0</v>
      </c>
      <c r="J317" s="47"/>
      <c r="K317" s="47"/>
      <c r="L317" s="47">
        <f t="shared" si="60"/>
        <v>0</v>
      </c>
      <c r="M317" s="47">
        <f t="shared" si="58"/>
        <v>1058460</v>
      </c>
      <c r="N317" s="178"/>
    </row>
    <row r="318" spans="1:14" s="4" customFormat="1" ht="75" customHeight="1" x14ac:dyDescent="0.25">
      <c r="A318" s="66" t="s">
        <v>128</v>
      </c>
      <c r="B318" s="68">
        <v>164641</v>
      </c>
      <c r="C318" s="68">
        <v>166968</v>
      </c>
      <c r="D318" s="68">
        <v>166968</v>
      </c>
      <c r="E318" s="68">
        <v>54951</v>
      </c>
      <c r="F318" s="68">
        <f t="shared" si="57"/>
        <v>0</v>
      </c>
      <c r="G318" s="68"/>
      <c r="H318" s="158"/>
      <c r="I318" s="158">
        <f t="shared" si="59"/>
        <v>0</v>
      </c>
      <c r="J318" s="68"/>
      <c r="K318" s="68"/>
      <c r="L318" s="68">
        <f t="shared" si="60"/>
        <v>0</v>
      </c>
      <c r="M318" s="68">
        <f t="shared" si="58"/>
        <v>166968</v>
      </c>
      <c r="N318" s="178"/>
    </row>
    <row r="319" spans="1:14" s="4" customFormat="1" ht="43.5" customHeight="1" x14ac:dyDescent="0.25">
      <c r="A319" s="33" t="s">
        <v>48</v>
      </c>
      <c r="B319" s="16"/>
      <c r="C319" s="16"/>
      <c r="D319" s="16"/>
      <c r="E319" s="16"/>
      <c r="F319" s="16">
        <f t="shared" si="57"/>
        <v>0</v>
      </c>
      <c r="G319" s="16"/>
      <c r="H319" s="17"/>
      <c r="I319" s="17">
        <f t="shared" si="59"/>
        <v>0</v>
      </c>
      <c r="J319" s="16"/>
      <c r="K319" s="16"/>
      <c r="L319" s="16">
        <f t="shared" si="60"/>
        <v>0</v>
      </c>
      <c r="M319" s="16">
        <f t="shared" si="58"/>
        <v>0</v>
      </c>
      <c r="N319" s="173"/>
    </row>
    <row r="320" spans="1:14" s="4" customFormat="1" ht="87" customHeight="1" x14ac:dyDescent="0.25">
      <c r="A320" s="30" t="s">
        <v>132</v>
      </c>
      <c r="B320" s="35">
        <f>SUM(B322:B348)</f>
        <v>21528787.109999999</v>
      </c>
      <c r="C320" s="35">
        <f t="shared" ref="C320:K320" si="62">SUM(C322:C348)</f>
        <v>9109642.25</v>
      </c>
      <c r="D320" s="35">
        <f t="shared" si="62"/>
        <v>9239742.8699999992</v>
      </c>
      <c r="E320" s="35">
        <f t="shared" si="62"/>
        <v>5328527.91</v>
      </c>
      <c r="F320" s="35">
        <f t="shared" si="57"/>
        <v>85460</v>
      </c>
      <c r="G320" s="35">
        <f>G322+G323+G324+G325+G326+G327+G328+G329+G330+G331+G332+G333+G334+G335+G336+G337+G338+G339+G340+G341+G342+G343+G344+G345+G346+G347+G348</f>
        <v>81187</v>
      </c>
      <c r="H320" s="35">
        <f>H322+H323+H324+H325+H326+H327+H328+H329+H330+H331+H332+H333+H334+H335+H336+H337+H338+H339+H340+H341+H342+H343+H344+H345+H346+H347+H348</f>
        <v>4273</v>
      </c>
      <c r="I320" s="35">
        <f t="shared" si="59"/>
        <v>0</v>
      </c>
      <c r="J320" s="35">
        <f>SUM(J321:J348)</f>
        <v>0</v>
      </c>
      <c r="K320" s="35">
        <f t="shared" si="62"/>
        <v>0</v>
      </c>
      <c r="L320" s="35">
        <f t="shared" si="60"/>
        <v>85460</v>
      </c>
      <c r="M320" s="35">
        <f t="shared" si="58"/>
        <v>9325202.8699999992</v>
      </c>
      <c r="N320" s="178" t="s">
        <v>268</v>
      </c>
    </row>
    <row r="321" spans="1:14" s="4" customFormat="1" ht="38.25" x14ac:dyDescent="0.25">
      <c r="A321" s="57" t="s">
        <v>133</v>
      </c>
      <c r="B321" s="34"/>
      <c r="C321" s="34"/>
      <c r="D321" s="34"/>
      <c r="E321" s="34"/>
      <c r="F321" s="34">
        <f t="shared" si="57"/>
        <v>0</v>
      </c>
      <c r="G321" s="34"/>
      <c r="H321" s="151"/>
      <c r="I321" s="17">
        <f t="shared" si="59"/>
        <v>0</v>
      </c>
      <c r="J321" s="34"/>
      <c r="K321" s="34"/>
      <c r="L321" s="34">
        <f t="shared" si="60"/>
        <v>0</v>
      </c>
      <c r="M321" s="34">
        <f t="shared" si="58"/>
        <v>0</v>
      </c>
      <c r="N321" s="119"/>
    </row>
    <row r="322" spans="1:14" s="4" customFormat="1" ht="15" x14ac:dyDescent="0.25">
      <c r="A322" s="69" t="s">
        <v>233</v>
      </c>
      <c r="B322" s="70"/>
      <c r="C322" s="70"/>
      <c r="D322" s="70"/>
      <c r="E322" s="70"/>
      <c r="F322" s="70">
        <f t="shared" si="57"/>
        <v>0</v>
      </c>
      <c r="G322" s="70"/>
      <c r="H322" s="159"/>
      <c r="I322" s="159">
        <f t="shared" si="59"/>
        <v>0</v>
      </c>
      <c r="J322" s="70"/>
      <c r="K322" s="70"/>
      <c r="L322" s="70">
        <f t="shared" si="60"/>
        <v>0</v>
      </c>
      <c r="M322" s="70">
        <f t="shared" si="58"/>
        <v>0</v>
      </c>
      <c r="N322" s="131"/>
    </row>
    <row r="323" spans="1:14" s="4" customFormat="1" ht="72" customHeight="1" x14ac:dyDescent="0.25">
      <c r="A323" s="69" t="s">
        <v>243</v>
      </c>
      <c r="B323" s="70">
        <v>1414364.21</v>
      </c>
      <c r="C323" s="70">
        <v>1450720.45</v>
      </c>
      <c r="D323" s="70">
        <v>1450720.45</v>
      </c>
      <c r="E323" s="70">
        <v>630897.24</v>
      </c>
      <c r="F323" s="70">
        <f t="shared" si="57"/>
        <v>0</v>
      </c>
      <c r="G323" s="70"/>
      <c r="H323" s="159"/>
      <c r="I323" s="159">
        <f t="shared" si="59"/>
        <v>0</v>
      </c>
      <c r="J323" s="70"/>
      <c r="K323" s="70"/>
      <c r="L323" s="70">
        <f t="shared" si="60"/>
        <v>0</v>
      </c>
      <c r="M323" s="70">
        <f t="shared" si="58"/>
        <v>1450720.45</v>
      </c>
      <c r="N323" s="173"/>
    </row>
    <row r="324" spans="1:14" s="4" customFormat="1" ht="15" x14ac:dyDescent="0.25">
      <c r="A324" s="71" t="s">
        <v>135</v>
      </c>
      <c r="B324" s="20"/>
      <c r="C324" s="20">
        <v>0</v>
      </c>
      <c r="D324" s="20">
        <v>0</v>
      </c>
      <c r="E324" s="20"/>
      <c r="F324" s="20">
        <f t="shared" si="57"/>
        <v>0</v>
      </c>
      <c r="G324" s="20"/>
      <c r="H324" s="160"/>
      <c r="I324" s="160">
        <f t="shared" si="59"/>
        <v>0</v>
      </c>
      <c r="J324" s="20"/>
      <c r="K324" s="20"/>
      <c r="L324" s="20">
        <f t="shared" si="60"/>
        <v>0</v>
      </c>
      <c r="M324" s="20">
        <f t="shared" si="58"/>
        <v>0</v>
      </c>
      <c r="N324" s="132"/>
    </row>
    <row r="325" spans="1:14" s="4" customFormat="1" ht="43.5" customHeight="1" x14ac:dyDescent="0.25">
      <c r="A325" s="72" t="s">
        <v>257</v>
      </c>
      <c r="B325" s="16">
        <v>4500000</v>
      </c>
      <c r="C325" s="16">
        <v>1052631.58</v>
      </c>
      <c r="D325" s="16">
        <v>1114470</v>
      </c>
      <c r="E325" s="16">
        <v>1114470</v>
      </c>
      <c r="F325" s="16">
        <f t="shared" ref="F325:F394" si="63">G325+H325</f>
        <v>0</v>
      </c>
      <c r="G325" s="16"/>
      <c r="H325" s="17"/>
      <c r="I325" s="17">
        <f t="shared" si="59"/>
        <v>0</v>
      </c>
      <c r="J325" s="16"/>
      <c r="K325" s="16"/>
      <c r="L325" s="16">
        <f t="shared" si="60"/>
        <v>0</v>
      </c>
      <c r="M325" s="16">
        <f t="shared" ref="M325:M394" si="64">D325+L325</f>
        <v>1114470</v>
      </c>
      <c r="N325" s="178"/>
    </row>
    <row r="326" spans="1:14" s="4" customFormat="1" ht="25.5" x14ac:dyDescent="0.25">
      <c r="A326" s="72" t="s">
        <v>242</v>
      </c>
      <c r="B326" s="16">
        <v>39085</v>
      </c>
      <c r="C326" s="16">
        <v>35365</v>
      </c>
      <c r="D326" s="16">
        <v>35365</v>
      </c>
      <c r="E326" s="16">
        <v>35366</v>
      </c>
      <c r="F326" s="16">
        <f t="shared" si="63"/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si="64"/>
        <v>35365</v>
      </c>
      <c r="N326" s="119"/>
    </row>
    <row r="327" spans="1:14" s="4" customFormat="1" ht="84" customHeight="1" x14ac:dyDescent="0.25">
      <c r="A327" s="72" t="s">
        <v>136</v>
      </c>
      <c r="B327" s="16">
        <v>43268.42</v>
      </c>
      <c r="C327" s="16">
        <v>0</v>
      </c>
      <c r="D327" s="16"/>
      <c r="E327" s="16"/>
      <c r="F327" s="16">
        <f t="shared" si="63"/>
        <v>85460</v>
      </c>
      <c r="G327" s="16">
        <v>81187</v>
      </c>
      <c r="H327" s="17">
        <v>4273</v>
      </c>
      <c r="I327" s="17">
        <f t="shared" si="59"/>
        <v>0</v>
      </c>
      <c r="J327" s="16"/>
      <c r="K327" s="16"/>
      <c r="L327" s="16">
        <f t="shared" si="60"/>
        <v>85460</v>
      </c>
      <c r="M327" s="16">
        <f t="shared" si="64"/>
        <v>85460</v>
      </c>
      <c r="N327" s="178" t="s">
        <v>274</v>
      </c>
    </row>
    <row r="328" spans="1:14" s="4" customFormat="1" ht="69" customHeight="1" x14ac:dyDescent="0.25">
      <c r="A328" s="72" t="s">
        <v>260</v>
      </c>
      <c r="B328" s="16"/>
      <c r="C328" s="16"/>
      <c r="D328" s="16">
        <v>53729</v>
      </c>
      <c r="E328" s="16">
        <v>53729</v>
      </c>
      <c r="F328" s="16">
        <f t="shared" si="63"/>
        <v>0</v>
      </c>
      <c r="G328" s="16"/>
      <c r="H328" s="17"/>
      <c r="I328" s="17">
        <f t="shared" si="59"/>
        <v>0</v>
      </c>
      <c r="J328" s="16"/>
      <c r="K328" s="16"/>
      <c r="L328" s="16">
        <f t="shared" si="60"/>
        <v>0</v>
      </c>
      <c r="M328" s="16">
        <f t="shared" si="64"/>
        <v>53729</v>
      </c>
      <c r="N328" s="173"/>
    </row>
    <row r="329" spans="1:14" s="4" customFormat="1" ht="15" x14ac:dyDescent="0.25">
      <c r="A329" s="72" t="s">
        <v>137</v>
      </c>
      <c r="B329" s="16"/>
      <c r="C329" s="16"/>
      <c r="D329" s="16"/>
      <c r="E329" s="16"/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0</v>
      </c>
      <c r="N329" s="119"/>
    </row>
    <row r="330" spans="1:14" s="4" customFormat="1" ht="15" x14ac:dyDescent="0.25">
      <c r="A330" s="73" t="s">
        <v>138</v>
      </c>
      <c r="B330" s="16"/>
      <c r="C330" s="16"/>
      <c r="D330" s="16"/>
      <c r="E330" s="16"/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0</v>
      </c>
      <c r="N330" s="119"/>
    </row>
    <row r="331" spans="1:14" s="4" customFormat="1" ht="27" customHeight="1" x14ac:dyDescent="0.25">
      <c r="A331" s="73" t="s">
        <v>139</v>
      </c>
      <c r="B331" s="16"/>
      <c r="C331" s="16"/>
      <c r="D331" s="16"/>
      <c r="E331" s="16"/>
      <c r="F331" s="16">
        <f t="shared" si="63"/>
        <v>0</v>
      </c>
      <c r="G331" s="16"/>
      <c r="H331" s="17"/>
      <c r="I331" s="17">
        <f t="shared" si="59"/>
        <v>0</v>
      </c>
      <c r="J331" s="16"/>
      <c r="K331" s="16"/>
      <c r="L331" s="16">
        <f t="shared" si="60"/>
        <v>0</v>
      </c>
      <c r="M331" s="16">
        <f t="shared" si="64"/>
        <v>0</v>
      </c>
      <c r="N331" s="173"/>
    </row>
    <row r="332" spans="1:14" s="4" customFormat="1" ht="21" customHeight="1" x14ac:dyDescent="0.25">
      <c r="A332" s="73" t="s">
        <v>140</v>
      </c>
      <c r="B332" s="16">
        <v>0</v>
      </c>
      <c r="C332" s="16">
        <v>0</v>
      </c>
      <c r="D332" s="16">
        <v>0</v>
      </c>
      <c r="E332" s="16"/>
      <c r="F332" s="16">
        <f t="shared" si="63"/>
        <v>0</v>
      </c>
      <c r="G332" s="16"/>
      <c r="H332" s="17"/>
      <c r="I332" s="17">
        <f t="shared" si="59"/>
        <v>0</v>
      </c>
      <c r="J332" s="16"/>
      <c r="K332" s="16"/>
      <c r="L332" s="16">
        <f t="shared" si="60"/>
        <v>0</v>
      </c>
      <c r="M332" s="16">
        <f t="shared" si="64"/>
        <v>0</v>
      </c>
      <c r="N332" s="173"/>
    </row>
    <row r="333" spans="1:14" s="4" customFormat="1" ht="15" x14ac:dyDescent="0.25">
      <c r="A333" s="73" t="s">
        <v>141</v>
      </c>
      <c r="B333" s="16"/>
      <c r="C333" s="16"/>
      <c r="D333" s="16"/>
      <c r="E333" s="16"/>
      <c r="F333" s="16">
        <f t="shared" si="63"/>
        <v>0</v>
      </c>
      <c r="G333" s="16"/>
      <c r="H333" s="17"/>
      <c r="I333" s="17">
        <f t="shared" si="59"/>
        <v>0</v>
      </c>
      <c r="J333" s="16"/>
      <c r="K333" s="16"/>
      <c r="L333" s="16">
        <f t="shared" si="60"/>
        <v>0</v>
      </c>
      <c r="M333" s="16">
        <f t="shared" si="64"/>
        <v>0</v>
      </c>
      <c r="N333" s="119"/>
    </row>
    <row r="334" spans="1:14" ht="25.5" x14ac:dyDescent="0.25">
      <c r="A334" s="73" t="s">
        <v>142</v>
      </c>
      <c r="B334" s="16">
        <v>260444.16</v>
      </c>
      <c r="C334" s="16">
        <v>404347.83</v>
      </c>
      <c r="D334" s="16">
        <v>404347.83</v>
      </c>
      <c r="E334" s="16">
        <v>323496</v>
      </c>
      <c r="F334" s="16">
        <f t="shared" si="63"/>
        <v>0</v>
      </c>
      <c r="G334" s="16"/>
      <c r="H334" s="17"/>
      <c r="I334" s="17">
        <f t="shared" si="59"/>
        <v>0</v>
      </c>
      <c r="J334" s="16"/>
      <c r="K334" s="16"/>
      <c r="L334" s="16">
        <f t="shared" si="60"/>
        <v>0</v>
      </c>
      <c r="M334" s="16">
        <f t="shared" si="64"/>
        <v>404347.83</v>
      </c>
      <c r="N334" s="119"/>
    </row>
    <row r="335" spans="1:14" ht="18" customHeight="1" x14ac:dyDescent="0.25">
      <c r="A335" s="73" t="s">
        <v>143</v>
      </c>
      <c r="B335" s="16"/>
      <c r="C335" s="16">
        <v>0</v>
      </c>
      <c r="D335" s="16">
        <v>0</v>
      </c>
      <c r="E335" s="16"/>
      <c r="F335" s="16">
        <f t="shared" si="63"/>
        <v>0</v>
      </c>
      <c r="G335" s="16"/>
      <c r="H335" s="17"/>
      <c r="I335" s="17">
        <f t="shared" si="59"/>
        <v>0</v>
      </c>
      <c r="J335" s="16"/>
      <c r="K335" s="16"/>
      <c r="L335" s="16">
        <f t="shared" si="60"/>
        <v>0</v>
      </c>
      <c r="M335" s="16">
        <f t="shared" si="64"/>
        <v>0</v>
      </c>
      <c r="N335" s="119"/>
    </row>
    <row r="336" spans="1:14" s="40" customFormat="1" ht="21" customHeight="1" x14ac:dyDescent="0.25">
      <c r="A336" s="74" t="s">
        <v>240</v>
      </c>
      <c r="B336" s="75">
        <v>5499999.6100000003</v>
      </c>
      <c r="C336" s="75">
        <v>0</v>
      </c>
      <c r="D336" s="75">
        <v>0</v>
      </c>
      <c r="E336" s="75"/>
      <c r="F336" s="75">
        <f t="shared" si="63"/>
        <v>0</v>
      </c>
      <c r="G336" s="75"/>
      <c r="H336" s="161"/>
      <c r="I336" s="17">
        <f t="shared" si="59"/>
        <v>0</v>
      </c>
      <c r="J336" s="75"/>
      <c r="K336" s="75"/>
      <c r="L336" s="75">
        <f t="shared" si="60"/>
        <v>0</v>
      </c>
      <c r="M336" s="75">
        <f t="shared" si="64"/>
        <v>0</v>
      </c>
      <c r="N336" s="119"/>
    </row>
    <row r="337" spans="1:14" s="40" customFormat="1" ht="28.5" customHeight="1" x14ac:dyDescent="0.25">
      <c r="A337" s="74" t="s">
        <v>241</v>
      </c>
      <c r="B337" s="75">
        <v>1199592</v>
      </c>
      <c r="C337" s="75">
        <v>0</v>
      </c>
      <c r="D337" s="75">
        <v>0</v>
      </c>
      <c r="E337" s="75"/>
      <c r="F337" s="75">
        <f t="shared" si="63"/>
        <v>0</v>
      </c>
      <c r="G337" s="75"/>
      <c r="H337" s="161"/>
      <c r="I337" s="17">
        <f t="shared" si="59"/>
        <v>0</v>
      </c>
      <c r="J337" s="75"/>
      <c r="K337" s="75"/>
      <c r="L337" s="75">
        <f t="shared" si="60"/>
        <v>0</v>
      </c>
      <c r="M337" s="75">
        <f t="shared" si="64"/>
        <v>0</v>
      </c>
      <c r="N337" s="173"/>
    </row>
    <row r="338" spans="1:14" s="40" customFormat="1" ht="25.5" x14ac:dyDescent="0.25">
      <c r="A338" s="74" t="s">
        <v>145</v>
      </c>
      <c r="B338" s="75"/>
      <c r="C338" s="75"/>
      <c r="D338" s="75"/>
      <c r="E338" s="75"/>
      <c r="F338" s="75">
        <f t="shared" si="63"/>
        <v>0</v>
      </c>
      <c r="G338" s="75"/>
      <c r="H338" s="161"/>
      <c r="I338" s="17">
        <f t="shared" si="59"/>
        <v>0</v>
      </c>
      <c r="J338" s="75"/>
      <c r="K338" s="75"/>
      <c r="L338" s="75">
        <f t="shared" si="60"/>
        <v>0</v>
      </c>
      <c r="M338" s="75">
        <f t="shared" si="64"/>
        <v>0</v>
      </c>
      <c r="N338" s="119"/>
    </row>
    <row r="339" spans="1:14" ht="32.25" customHeight="1" x14ac:dyDescent="0.25">
      <c r="A339" s="74" t="s">
        <v>210</v>
      </c>
      <c r="B339" s="75">
        <v>46800</v>
      </c>
      <c r="C339" s="75">
        <v>46800</v>
      </c>
      <c r="D339" s="75">
        <v>46800</v>
      </c>
      <c r="E339" s="75">
        <v>21600</v>
      </c>
      <c r="F339" s="75">
        <f t="shared" si="63"/>
        <v>0</v>
      </c>
      <c r="G339" s="75"/>
      <c r="H339" s="161"/>
      <c r="I339" s="17">
        <f t="shared" si="59"/>
        <v>0</v>
      </c>
      <c r="J339" s="75"/>
      <c r="K339" s="75"/>
      <c r="L339" s="75">
        <f t="shared" si="60"/>
        <v>0</v>
      </c>
      <c r="M339" s="75">
        <f t="shared" si="64"/>
        <v>46800</v>
      </c>
      <c r="N339" s="178"/>
    </row>
    <row r="340" spans="1:14" ht="25.5" x14ac:dyDescent="0.25">
      <c r="A340" s="74" t="s">
        <v>244</v>
      </c>
      <c r="B340" s="16"/>
      <c r="C340" s="16">
        <v>0</v>
      </c>
      <c r="D340" s="16">
        <v>0</v>
      </c>
      <c r="E340" s="16"/>
      <c r="F340" s="16">
        <f t="shared" si="63"/>
        <v>0</v>
      </c>
      <c r="G340" s="16"/>
      <c r="H340" s="161"/>
      <c r="I340" s="17">
        <f t="shared" si="59"/>
        <v>0</v>
      </c>
      <c r="J340" s="16"/>
      <c r="K340" s="16"/>
      <c r="L340" s="16">
        <f t="shared" si="60"/>
        <v>0</v>
      </c>
      <c r="M340" s="16">
        <f t="shared" si="64"/>
        <v>0</v>
      </c>
      <c r="N340" s="119"/>
    </row>
    <row r="341" spans="1:14" ht="15" x14ac:dyDescent="0.25">
      <c r="A341" s="73" t="s">
        <v>214</v>
      </c>
      <c r="B341" s="16"/>
      <c r="C341" s="16">
        <v>0</v>
      </c>
      <c r="D341" s="16">
        <v>0</v>
      </c>
      <c r="E341" s="16"/>
      <c r="F341" s="16">
        <f t="shared" si="63"/>
        <v>0</v>
      </c>
      <c r="G341" s="16"/>
      <c r="H341" s="161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0</v>
      </c>
      <c r="N341" s="173"/>
    </row>
    <row r="342" spans="1:14" ht="36" customHeight="1" x14ac:dyDescent="0.25">
      <c r="A342" s="74" t="s">
        <v>215</v>
      </c>
      <c r="B342" s="16">
        <v>1291655</v>
      </c>
      <c r="C342" s="16">
        <v>1280400</v>
      </c>
      <c r="D342" s="16">
        <v>1280400</v>
      </c>
      <c r="E342" s="16">
        <v>606800</v>
      </c>
      <c r="F342" s="16">
        <f t="shared" si="63"/>
        <v>0</v>
      </c>
      <c r="G342" s="16"/>
      <c r="H342" s="17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1280400</v>
      </c>
      <c r="N342" s="173"/>
    </row>
    <row r="343" spans="1:14" ht="51.75" customHeight="1" x14ac:dyDescent="0.25">
      <c r="A343" s="72" t="s">
        <v>222</v>
      </c>
      <c r="B343" s="16">
        <v>30466.799999999999</v>
      </c>
      <c r="C343" s="16">
        <v>30466.799999999999</v>
      </c>
      <c r="D343" s="16">
        <v>45000</v>
      </c>
      <c r="E343" s="16">
        <v>45000</v>
      </c>
      <c r="F343" s="16">
        <f t="shared" si="63"/>
        <v>0</v>
      </c>
      <c r="G343" s="16"/>
      <c r="H343" s="17"/>
      <c r="I343" s="17">
        <f t="shared" si="59"/>
        <v>0</v>
      </c>
      <c r="J343" s="16"/>
      <c r="K343" s="16"/>
      <c r="L343" s="16">
        <f t="shared" si="60"/>
        <v>0</v>
      </c>
      <c r="M343" s="16">
        <f t="shared" si="64"/>
        <v>45000</v>
      </c>
      <c r="N343" s="173"/>
    </row>
    <row r="344" spans="1:14" ht="15" x14ac:dyDescent="0.25">
      <c r="A344" s="74" t="s">
        <v>228</v>
      </c>
      <c r="B344" s="16">
        <v>236178.95</v>
      </c>
      <c r="C344" s="16">
        <v>116218.95</v>
      </c>
      <c r="D344" s="16">
        <v>116218.95</v>
      </c>
      <c r="E344" s="16">
        <v>0</v>
      </c>
      <c r="F344" s="16">
        <f t="shared" si="63"/>
        <v>0</v>
      </c>
      <c r="G344" s="16"/>
      <c r="H344" s="17"/>
      <c r="I344" s="17">
        <f t="shared" si="59"/>
        <v>0</v>
      </c>
      <c r="J344" s="16"/>
      <c r="K344" s="16"/>
      <c r="L344" s="16">
        <f t="shared" si="60"/>
        <v>0</v>
      </c>
      <c r="M344" s="16">
        <f t="shared" si="64"/>
        <v>116218.95</v>
      </c>
      <c r="N344" s="173"/>
    </row>
    <row r="345" spans="1:14" ht="31.5" customHeight="1" x14ac:dyDescent="0.25">
      <c r="A345" s="74" t="s">
        <v>229</v>
      </c>
      <c r="B345" s="16">
        <v>164473.68</v>
      </c>
      <c r="C345" s="16">
        <v>199362.04</v>
      </c>
      <c r="D345" s="16">
        <v>199362.04</v>
      </c>
      <c r="E345" s="16">
        <v>111250</v>
      </c>
      <c r="F345" s="16">
        <f t="shared" si="63"/>
        <v>0</v>
      </c>
      <c r="G345" s="16"/>
      <c r="H345" s="17"/>
      <c r="I345" s="17">
        <f t="shared" si="59"/>
        <v>0</v>
      </c>
      <c r="J345" s="16"/>
      <c r="K345" s="16"/>
      <c r="L345" s="16">
        <f t="shared" si="60"/>
        <v>0</v>
      </c>
      <c r="M345" s="16">
        <f t="shared" si="64"/>
        <v>199362.04</v>
      </c>
      <c r="N345" s="173"/>
    </row>
    <row r="346" spans="1:14" ht="15" x14ac:dyDescent="0.25">
      <c r="A346" s="72" t="s">
        <v>235</v>
      </c>
      <c r="B346" s="16">
        <v>4345935.17</v>
      </c>
      <c r="C346" s="16">
        <v>4140360</v>
      </c>
      <c r="D346" s="16">
        <v>4140360</v>
      </c>
      <c r="E346" s="16">
        <v>2200380</v>
      </c>
      <c r="F346" s="16">
        <f t="shared" si="63"/>
        <v>0</v>
      </c>
      <c r="G346" s="16"/>
      <c r="H346" s="17"/>
      <c r="I346" s="17">
        <f t="shared" si="59"/>
        <v>0</v>
      </c>
      <c r="J346" s="16"/>
      <c r="K346" s="16"/>
      <c r="L346" s="16">
        <f t="shared" si="60"/>
        <v>0</v>
      </c>
      <c r="M346" s="16">
        <f t="shared" si="64"/>
        <v>4140360</v>
      </c>
      <c r="N346" s="173"/>
    </row>
    <row r="347" spans="1:14" ht="57.75" customHeight="1" x14ac:dyDescent="0.25">
      <c r="A347" s="72" t="s">
        <v>250</v>
      </c>
      <c r="B347" s="16">
        <v>2345000</v>
      </c>
      <c r="C347" s="16"/>
      <c r="D347" s="16">
        <v>0</v>
      </c>
      <c r="E347" s="16"/>
      <c r="F347" s="16">
        <f t="shared" si="63"/>
        <v>0</v>
      </c>
      <c r="G347" s="16">
        <v>0</v>
      </c>
      <c r="H347" s="17">
        <v>0</v>
      </c>
      <c r="I347" s="17">
        <f t="shared" si="59"/>
        <v>0</v>
      </c>
      <c r="J347" s="16"/>
      <c r="K347" s="16"/>
      <c r="L347" s="16">
        <f t="shared" si="60"/>
        <v>0</v>
      </c>
      <c r="M347" s="16">
        <f t="shared" si="64"/>
        <v>0</v>
      </c>
      <c r="N347" s="178"/>
    </row>
    <row r="348" spans="1:14" ht="64.5" customHeight="1" x14ac:dyDescent="0.25">
      <c r="A348" s="178" t="s">
        <v>252</v>
      </c>
      <c r="B348" s="16">
        <v>111524.11</v>
      </c>
      <c r="C348" s="16">
        <v>352969.6</v>
      </c>
      <c r="D348" s="16">
        <v>352969.6</v>
      </c>
      <c r="E348" s="16">
        <v>185539.67</v>
      </c>
      <c r="F348" s="16">
        <f t="shared" si="63"/>
        <v>0</v>
      </c>
      <c r="G348" s="16"/>
      <c r="H348" s="17">
        <v>0</v>
      </c>
      <c r="I348" s="17">
        <f t="shared" si="59"/>
        <v>0</v>
      </c>
      <c r="J348" s="16"/>
      <c r="K348" s="16"/>
      <c r="L348" s="16">
        <f t="shared" si="60"/>
        <v>0</v>
      </c>
      <c r="M348" s="16">
        <f t="shared" si="64"/>
        <v>352969.6</v>
      </c>
      <c r="N348" s="178"/>
    </row>
    <row r="349" spans="1:14" ht="159" customHeight="1" x14ac:dyDescent="0.25">
      <c r="A349" s="76" t="s">
        <v>48</v>
      </c>
      <c r="B349" s="45">
        <f>SUM(B350:B367)</f>
        <v>20533960.68</v>
      </c>
      <c r="C349" s="45">
        <f t="shared" ref="C349:E349" si="65">SUM(C350:C367)</f>
        <v>8458143.3699999992</v>
      </c>
      <c r="D349" s="45">
        <f t="shared" si="65"/>
        <v>8511335.3699999992</v>
      </c>
      <c r="E349" s="45">
        <f t="shared" si="65"/>
        <v>4819808.87</v>
      </c>
      <c r="F349" s="45">
        <f t="shared" si="63"/>
        <v>81187</v>
      </c>
      <c r="G349" s="45">
        <f>SUM(G350:G368)</f>
        <v>81187</v>
      </c>
      <c r="H349" s="45">
        <f t="shared" ref="H349:K349" si="66">H350+H351+H352+H353+H354+H355+H356+H358+H359+H360+H362</f>
        <v>0</v>
      </c>
      <c r="I349" s="45">
        <f t="shared" si="59"/>
        <v>0</v>
      </c>
      <c r="J349" s="45">
        <f>J350+J351+J352+J353+J354+J355+J356+J358+J359+J360+J362+J363</f>
        <v>0</v>
      </c>
      <c r="K349" s="45">
        <f t="shared" si="66"/>
        <v>0</v>
      </c>
      <c r="L349" s="45">
        <f t="shared" si="60"/>
        <v>81187</v>
      </c>
      <c r="M349" s="45">
        <f t="shared" si="64"/>
        <v>8592522.3699999992</v>
      </c>
      <c r="N349" s="178"/>
    </row>
    <row r="350" spans="1:14" ht="15" x14ac:dyDescent="0.25">
      <c r="A350" s="72" t="s">
        <v>233</v>
      </c>
      <c r="B350" s="16"/>
      <c r="C350" s="16"/>
      <c r="D350" s="16"/>
      <c r="E350" s="35"/>
      <c r="F350" s="16">
        <f t="shared" si="63"/>
        <v>0</v>
      </c>
      <c r="G350" s="34"/>
      <c r="H350" s="151"/>
      <c r="I350" s="17">
        <f t="shared" si="59"/>
        <v>0</v>
      </c>
      <c r="J350" s="16"/>
      <c r="K350" s="16"/>
      <c r="L350" s="16">
        <f t="shared" si="60"/>
        <v>0</v>
      </c>
      <c r="M350" s="16">
        <f t="shared" si="64"/>
        <v>0</v>
      </c>
      <c r="N350" s="119"/>
    </row>
    <row r="351" spans="1:14" ht="15" x14ac:dyDescent="0.25">
      <c r="A351" s="72" t="s">
        <v>146</v>
      </c>
      <c r="B351" s="16">
        <v>179706.48</v>
      </c>
      <c r="C351" s="16">
        <v>279000</v>
      </c>
      <c r="D351" s="16">
        <v>279000</v>
      </c>
      <c r="E351" s="35">
        <v>223200</v>
      </c>
      <c r="F351" s="16">
        <f t="shared" si="63"/>
        <v>0</v>
      </c>
      <c r="G351" s="34"/>
      <c r="H351" s="151"/>
      <c r="I351" s="17">
        <f t="shared" ref="I351:I420" si="67">J351+K351</f>
        <v>0</v>
      </c>
      <c r="J351" s="16"/>
      <c r="K351" s="16"/>
      <c r="L351" s="16">
        <f t="shared" ref="L351:L420" si="68">I351+F351</f>
        <v>0</v>
      </c>
      <c r="M351" s="16">
        <f t="shared" si="64"/>
        <v>279000</v>
      </c>
      <c r="N351" s="119"/>
    </row>
    <row r="352" spans="1:14" ht="15" x14ac:dyDescent="0.25">
      <c r="A352" s="73" t="s">
        <v>139</v>
      </c>
      <c r="B352" s="16"/>
      <c r="C352" s="16"/>
      <c r="D352" s="16"/>
      <c r="E352" s="35"/>
      <c r="F352" s="16">
        <f t="shared" si="63"/>
        <v>0</v>
      </c>
      <c r="G352" s="34"/>
      <c r="H352" s="151"/>
      <c r="I352" s="17">
        <f t="shared" si="67"/>
        <v>0</v>
      </c>
      <c r="J352" s="16"/>
      <c r="K352" s="16"/>
      <c r="L352" s="16">
        <f t="shared" si="68"/>
        <v>0</v>
      </c>
      <c r="M352" s="16">
        <f t="shared" si="64"/>
        <v>0</v>
      </c>
      <c r="N352" s="119"/>
    </row>
    <row r="353" spans="1:501" ht="42.75" customHeight="1" x14ac:dyDescent="0.25">
      <c r="A353" s="72" t="s">
        <v>235</v>
      </c>
      <c r="B353" s="35">
        <v>4345935.17</v>
      </c>
      <c r="C353" s="16">
        <v>4140360</v>
      </c>
      <c r="D353" s="16">
        <v>4140360</v>
      </c>
      <c r="E353" s="35">
        <v>2200380</v>
      </c>
      <c r="F353" s="16">
        <f t="shared" si="63"/>
        <v>0</v>
      </c>
      <c r="G353" s="34"/>
      <c r="H353" s="151"/>
      <c r="I353" s="17">
        <f t="shared" si="67"/>
        <v>0</v>
      </c>
      <c r="J353" s="16"/>
      <c r="K353" s="16"/>
      <c r="L353" s="16">
        <f t="shared" si="68"/>
        <v>0</v>
      </c>
      <c r="M353" s="16">
        <f t="shared" si="64"/>
        <v>4140360</v>
      </c>
      <c r="N353" s="173"/>
    </row>
    <row r="354" spans="1:501" ht="75.75" customHeight="1" x14ac:dyDescent="0.25">
      <c r="A354" s="73" t="s">
        <v>260</v>
      </c>
      <c r="B354" s="35"/>
      <c r="C354" s="16"/>
      <c r="D354" s="16">
        <v>53192</v>
      </c>
      <c r="E354" s="35">
        <v>53192</v>
      </c>
      <c r="F354" s="16">
        <f t="shared" si="63"/>
        <v>0</v>
      </c>
      <c r="G354" s="34"/>
      <c r="H354" s="151"/>
      <c r="I354" s="17">
        <f t="shared" si="67"/>
        <v>0</v>
      </c>
      <c r="J354" s="16"/>
      <c r="K354" s="16"/>
      <c r="L354" s="16">
        <f t="shared" si="68"/>
        <v>0</v>
      </c>
      <c r="M354" s="16">
        <f t="shared" si="64"/>
        <v>53192</v>
      </c>
      <c r="N354" s="178"/>
    </row>
    <row r="355" spans="1:501" ht="18.75" customHeight="1" x14ac:dyDescent="0.25">
      <c r="A355" s="73" t="s">
        <v>147</v>
      </c>
      <c r="B355" s="35"/>
      <c r="C355" s="16"/>
      <c r="D355" s="16"/>
      <c r="E355" s="35"/>
      <c r="F355" s="16">
        <f t="shared" si="63"/>
        <v>0</v>
      </c>
      <c r="G355" s="34"/>
      <c r="H355" s="151"/>
      <c r="I355" s="17">
        <f t="shared" si="67"/>
        <v>0</v>
      </c>
      <c r="J355" s="16"/>
      <c r="K355" s="16"/>
      <c r="L355" s="16">
        <f t="shared" si="68"/>
        <v>0</v>
      </c>
      <c r="M355" s="16">
        <f t="shared" si="64"/>
        <v>0</v>
      </c>
      <c r="N355" s="119"/>
    </row>
    <row r="356" spans="1:501" ht="49.5" customHeight="1" x14ac:dyDescent="0.25">
      <c r="A356" s="73" t="s">
        <v>234</v>
      </c>
      <c r="B356" s="16">
        <v>1343646</v>
      </c>
      <c r="C356" s="16">
        <v>1378184.43</v>
      </c>
      <c r="D356" s="16">
        <v>1378184.43</v>
      </c>
      <c r="E356" s="35">
        <v>599352.37</v>
      </c>
      <c r="F356" s="16">
        <f t="shared" si="63"/>
        <v>0</v>
      </c>
      <c r="G356" s="34"/>
      <c r="H356" s="151"/>
      <c r="I356" s="17">
        <f t="shared" si="67"/>
        <v>0</v>
      </c>
      <c r="J356" s="16"/>
      <c r="K356" s="16"/>
      <c r="L356" s="16">
        <f t="shared" si="68"/>
        <v>0</v>
      </c>
      <c r="M356" s="16">
        <f t="shared" si="64"/>
        <v>1378184.43</v>
      </c>
      <c r="N356" s="173"/>
    </row>
    <row r="357" spans="1:501" ht="15" x14ac:dyDescent="0.25">
      <c r="A357" s="74" t="s">
        <v>240</v>
      </c>
      <c r="B357" s="16">
        <v>5224999.63</v>
      </c>
      <c r="C357" s="16">
        <v>0</v>
      </c>
      <c r="D357" s="16">
        <v>0</v>
      </c>
      <c r="E357" s="35"/>
      <c r="F357" s="16"/>
      <c r="G357" s="34"/>
      <c r="H357" s="151"/>
      <c r="I357" s="17"/>
      <c r="J357" s="16"/>
      <c r="K357" s="16"/>
      <c r="L357" s="16"/>
      <c r="M357" s="16"/>
      <c r="N357" s="119"/>
    </row>
    <row r="358" spans="1:501" ht="34.5" customHeight="1" x14ac:dyDescent="0.25">
      <c r="A358" s="74" t="s">
        <v>241</v>
      </c>
      <c r="B358" s="16">
        <v>1139612.3999999999</v>
      </c>
      <c r="C358" s="16">
        <v>0</v>
      </c>
      <c r="D358" s="16">
        <v>0</v>
      </c>
      <c r="E358" s="35"/>
      <c r="F358" s="16">
        <f t="shared" si="63"/>
        <v>0</v>
      </c>
      <c r="G358" s="34"/>
      <c r="H358" s="151"/>
      <c r="I358" s="17">
        <f t="shared" si="67"/>
        <v>0</v>
      </c>
      <c r="J358" s="16"/>
      <c r="K358" s="16"/>
      <c r="L358" s="16">
        <f t="shared" si="68"/>
        <v>0</v>
      </c>
      <c r="M358" s="16">
        <f t="shared" si="64"/>
        <v>0</v>
      </c>
      <c r="N358" s="173"/>
    </row>
    <row r="359" spans="1:501" ht="51" x14ac:dyDescent="0.25">
      <c r="A359" s="74" t="s">
        <v>136</v>
      </c>
      <c r="B359" s="75">
        <v>41105</v>
      </c>
      <c r="C359" s="75">
        <v>0</v>
      </c>
      <c r="D359" s="75">
        <v>0</v>
      </c>
      <c r="E359" s="35"/>
      <c r="F359" s="16">
        <f t="shared" si="63"/>
        <v>81187</v>
      </c>
      <c r="G359" s="34">
        <v>81187</v>
      </c>
      <c r="H359" s="151"/>
      <c r="I359" s="17">
        <f t="shared" si="67"/>
        <v>0</v>
      </c>
      <c r="J359" s="75"/>
      <c r="K359" s="75"/>
      <c r="L359" s="75">
        <f t="shared" si="68"/>
        <v>81187</v>
      </c>
      <c r="M359" s="75">
        <f t="shared" si="64"/>
        <v>81187</v>
      </c>
      <c r="N359" s="178" t="s">
        <v>269</v>
      </c>
    </row>
    <row r="360" spans="1:501" s="27" customFormat="1" ht="29.25" customHeight="1" x14ac:dyDescent="0.25">
      <c r="A360" s="74" t="s">
        <v>258</v>
      </c>
      <c r="B360" s="16">
        <v>4275000</v>
      </c>
      <c r="C360" s="16">
        <v>1000000</v>
      </c>
      <c r="D360" s="16">
        <v>1000000</v>
      </c>
      <c r="E360" s="35">
        <v>1000000</v>
      </c>
      <c r="F360" s="16">
        <f t="shared" si="63"/>
        <v>0</v>
      </c>
      <c r="G360" s="34"/>
      <c r="H360" s="151"/>
      <c r="I360" s="17">
        <f t="shared" si="67"/>
        <v>0</v>
      </c>
      <c r="J360" s="16"/>
      <c r="K360" s="16"/>
      <c r="L360" s="16">
        <f t="shared" si="68"/>
        <v>0</v>
      </c>
      <c r="M360" s="16">
        <f t="shared" si="64"/>
        <v>1000000</v>
      </c>
      <c r="N360" s="17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5.5" x14ac:dyDescent="0.25">
      <c r="A361" s="74" t="s">
        <v>244</v>
      </c>
      <c r="B361" s="16"/>
      <c r="C361" s="16">
        <v>0</v>
      </c>
      <c r="D361" s="16">
        <v>0</v>
      </c>
      <c r="E361" s="39"/>
      <c r="F361" s="16">
        <f t="shared" si="63"/>
        <v>0</v>
      </c>
      <c r="G361" s="34"/>
      <c r="H361" s="151"/>
      <c r="I361" s="17">
        <f t="shared" si="67"/>
        <v>0</v>
      </c>
      <c r="J361" s="16"/>
      <c r="K361" s="16"/>
      <c r="L361" s="16">
        <f t="shared" si="68"/>
        <v>0</v>
      </c>
      <c r="M361" s="16">
        <f t="shared" si="64"/>
        <v>0</v>
      </c>
      <c r="N361" s="119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26.25" customHeight="1" x14ac:dyDescent="0.25">
      <c r="A362" s="74" t="s">
        <v>210</v>
      </c>
      <c r="B362" s="75">
        <v>46800</v>
      </c>
      <c r="C362" s="75">
        <v>46800</v>
      </c>
      <c r="D362" s="75">
        <v>46800</v>
      </c>
      <c r="E362" s="39">
        <v>21600</v>
      </c>
      <c r="F362" s="16">
        <f t="shared" si="63"/>
        <v>0</v>
      </c>
      <c r="G362" s="16"/>
      <c r="H362" s="17"/>
      <c r="I362" s="17">
        <f t="shared" si="67"/>
        <v>0</v>
      </c>
      <c r="J362" s="16"/>
      <c r="K362" s="16"/>
      <c r="L362" s="16">
        <f t="shared" si="68"/>
        <v>0</v>
      </c>
      <c r="M362" s="16">
        <f t="shared" si="64"/>
        <v>46800</v>
      </c>
      <c r="N362" s="178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39" customHeight="1" x14ac:dyDescent="0.25">
      <c r="A363" s="74" t="s">
        <v>215</v>
      </c>
      <c r="B363" s="16">
        <v>1291655</v>
      </c>
      <c r="C363" s="16">
        <v>1280400</v>
      </c>
      <c r="D363" s="16">
        <v>1280400</v>
      </c>
      <c r="E363" s="16">
        <v>582800</v>
      </c>
      <c r="F363" s="16">
        <f t="shared" si="63"/>
        <v>0</v>
      </c>
      <c r="G363" s="16"/>
      <c r="H363" s="17"/>
      <c r="I363" s="17">
        <f t="shared" si="67"/>
        <v>0</v>
      </c>
      <c r="J363" s="16"/>
      <c r="K363" s="16"/>
      <c r="L363" s="16">
        <f t="shared" si="68"/>
        <v>0</v>
      </c>
      <c r="M363" s="16">
        <f t="shared" si="64"/>
        <v>1280400</v>
      </c>
      <c r="N363" s="17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s="27" customFormat="1" ht="15" x14ac:dyDescent="0.25">
      <c r="A364" s="74" t="s">
        <v>228</v>
      </c>
      <c r="B364" s="16">
        <v>224370</v>
      </c>
      <c r="C364" s="16">
        <v>110408</v>
      </c>
      <c r="D364" s="16">
        <v>110408</v>
      </c>
      <c r="E364" s="39"/>
      <c r="F364" s="16">
        <f t="shared" si="63"/>
        <v>0</v>
      </c>
      <c r="G364" s="16"/>
      <c r="H364" s="17"/>
      <c r="I364" s="17">
        <f t="shared" si="67"/>
        <v>0</v>
      </c>
      <c r="J364" s="16"/>
      <c r="K364" s="16"/>
      <c r="L364" s="16">
        <f t="shared" si="68"/>
        <v>0</v>
      </c>
      <c r="M364" s="16">
        <f t="shared" si="64"/>
        <v>110408</v>
      </c>
      <c r="N364" s="119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  <c r="GC364" s="23"/>
      <c r="GD364" s="23"/>
      <c r="GE364" s="23"/>
      <c r="GF364" s="23"/>
      <c r="GG364" s="23"/>
      <c r="GH364" s="23"/>
      <c r="GI364" s="23"/>
      <c r="GJ364" s="23"/>
      <c r="GK364" s="23"/>
      <c r="GL364" s="23"/>
      <c r="GM364" s="23"/>
      <c r="GN364" s="23"/>
      <c r="GO364" s="23"/>
      <c r="GP364" s="23"/>
      <c r="GQ364" s="23"/>
      <c r="GR364" s="23"/>
      <c r="GS364" s="23"/>
      <c r="GT364" s="23"/>
      <c r="GU364" s="23"/>
      <c r="GV364" s="23"/>
      <c r="GW364" s="23"/>
      <c r="GX364" s="23"/>
      <c r="GY364" s="23"/>
      <c r="GZ364" s="23"/>
      <c r="HA364" s="23"/>
      <c r="HB364" s="23"/>
      <c r="HC364" s="23"/>
      <c r="HD364" s="23"/>
      <c r="HE364" s="23"/>
      <c r="HF364" s="23"/>
      <c r="HG364" s="23"/>
      <c r="HH364" s="23"/>
      <c r="HI364" s="23"/>
      <c r="HJ364" s="23"/>
      <c r="HK364" s="23"/>
      <c r="HL364" s="23"/>
      <c r="HM364" s="23"/>
      <c r="HN364" s="23"/>
      <c r="HO364" s="23"/>
      <c r="HP364" s="23"/>
      <c r="HQ364" s="23"/>
      <c r="HR364" s="23"/>
      <c r="HS364" s="23"/>
      <c r="HT364" s="23"/>
      <c r="HU364" s="23"/>
      <c r="HV364" s="23"/>
      <c r="HW364" s="23"/>
      <c r="HX364" s="23"/>
      <c r="HY364" s="23"/>
      <c r="HZ364" s="23"/>
      <c r="IA364" s="23"/>
      <c r="IB364" s="23"/>
      <c r="IC364" s="23"/>
      <c r="ID364" s="23"/>
      <c r="IE364" s="23"/>
      <c r="IF364" s="23"/>
      <c r="IG364" s="23"/>
      <c r="IH364" s="23"/>
      <c r="II364" s="23"/>
      <c r="IJ364" s="23"/>
      <c r="IK364" s="23"/>
      <c r="IL364" s="23"/>
      <c r="IM364" s="23"/>
      <c r="IN364" s="23"/>
      <c r="IO364" s="23"/>
      <c r="IP364" s="23"/>
      <c r="IQ364" s="23"/>
      <c r="IR364" s="23"/>
      <c r="IS364" s="23"/>
      <c r="IT364" s="23"/>
      <c r="IU364" s="23"/>
      <c r="IV364" s="23"/>
      <c r="IW364" s="23"/>
      <c r="IX364" s="23"/>
      <c r="IY364" s="23"/>
      <c r="IZ364" s="23"/>
      <c r="JA364" s="23"/>
      <c r="JB364" s="23"/>
      <c r="JC364" s="23"/>
      <c r="JD364" s="23"/>
      <c r="JE364" s="23"/>
      <c r="JF364" s="23"/>
      <c r="JG364" s="23"/>
      <c r="JH364" s="23"/>
      <c r="JI364" s="23"/>
      <c r="JJ364" s="23"/>
      <c r="JK364" s="23"/>
      <c r="JL364" s="23"/>
      <c r="JM364" s="23"/>
      <c r="JN364" s="23"/>
      <c r="JO364" s="23"/>
      <c r="JP364" s="23"/>
      <c r="JQ364" s="23"/>
      <c r="JR364" s="23"/>
      <c r="JS364" s="23"/>
      <c r="JT364" s="23"/>
      <c r="JU364" s="23"/>
      <c r="JV364" s="23"/>
      <c r="JW364" s="23"/>
      <c r="JX364" s="23"/>
      <c r="JY364" s="23"/>
      <c r="JZ364" s="23"/>
      <c r="KA364" s="23"/>
      <c r="KB364" s="23"/>
      <c r="KC364" s="23"/>
      <c r="KD364" s="23"/>
      <c r="KE364" s="23"/>
      <c r="KF364" s="23"/>
      <c r="KG364" s="23"/>
      <c r="KH364" s="23"/>
      <c r="KI364" s="23"/>
      <c r="KJ364" s="23"/>
      <c r="KK364" s="23"/>
      <c r="KL364" s="23"/>
      <c r="KM364" s="23"/>
      <c r="KN364" s="23"/>
      <c r="KO364" s="23"/>
      <c r="KP364" s="23"/>
      <c r="KQ364" s="23"/>
      <c r="KR364" s="23"/>
      <c r="KS364" s="23"/>
      <c r="KT364" s="23"/>
      <c r="KU364" s="23"/>
      <c r="KV364" s="23"/>
      <c r="KW364" s="23"/>
      <c r="KX364" s="23"/>
      <c r="KY364" s="23"/>
      <c r="KZ364" s="23"/>
      <c r="LA364" s="23"/>
      <c r="LB364" s="23"/>
      <c r="LC364" s="23"/>
      <c r="LD364" s="23"/>
      <c r="LE364" s="23"/>
      <c r="LF364" s="23"/>
      <c r="LG364" s="23"/>
      <c r="LH364" s="23"/>
      <c r="LI364" s="23"/>
      <c r="LJ364" s="23"/>
      <c r="LK364" s="23"/>
      <c r="LL364" s="23"/>
      <c r="LM364" s="23"/>
      <c r="LN364" s="23"/>
      <c r="LO364" s="23"/>
      <c r="LP364" s="23"/>
      <c r="LQ364" s="23"/>
      <c r="LR364" s="23"/>
      <c r="LS364" s="23"/>
      <c r="LT364" s="23"/>
      <c r="LU364" s="23"/>
      <c r="LV364" s="23"/>
      <c r="LW364" s="23"/>
      <c r="LX364" s="23"/>
      <c r="LY364" s="23"/>
      <c r="LZ364" s="23"/>
      <c r="MA364" s="23"/>
      <c r="MB364" s="23"/>
      <c r="MC364" s="23"/>
      <c r="MD364" s="23"/>
      <c r="ME364" s="23"/>
      <c r="MF364" s="23"/>
      <c r="MG364" s="23"/>
      <c r="MH364" s="23"/>
      <c r="MI364" s="23"/>
      <c r="MJ364" s="23"/>
      <c r="MK364" s="23"/>
      <c r="ML364" s="23"/>
      <c r="MM364" s="23"/>
      <c r="MN364" s="23"/>
      <c r="MO364" s="23"/>
      <c r="MP364" s="23"/>
      <c r="MQ364" s="23"/>
      <c r="MR364" s="23"/>
      <c r="MS364" s="23"/>
      <c r="MT364" s="23"/>
      <c r="MU364" s="23"/>
      <c r="MV364" s="23"/>
      <c r="MW364" s="23"/>
      <c r="MX364" s="23"/>
      <c r="MY364" s="23"/>
      <c r="MZ364" s="23"/>
      <c r="NA364" s="23"/>
      <c r="NB364" s="23"/>
      <c r="NC364" s="23"/>
      <c r="ND364" s="23"/>
      <c r="NE364" s="23"/>
      <c r="NF364" s="23"/>
      <c r="NG364" s="23"/>
      <c r="NH364" s="23"/>
      <c r="NI364" s="23"/>
      <c r="NJ364" s="23"/>
      <c r="NK364" s="23"/>
      <c r="NL364" s="23"/>
      <c r="NM364" s="23"/>
      <c r="NN364" s="23"/>
      <c r="NO364" s="23"/>
      <c r="NP364" s="23"/>
      <c r="NQ364" s="23"/>
      <c r="NR364" s="23"/>
      <c r="NS364" s="23"/>
      <c r="NT364" s="23"/>
      <c r="NU364" s="23"/>
      <c r="NV364" s="23"/>
      <c r="NW364" s="23"/>
      <c r="NX364" s="23"/>
      <c r="NY364" s="23"/>
      <c r="NZ364" s="23"/>
      <c r="OA364" s="23"/>
      <c r="OB364" s="23"/>
      <c r="OC364" s="23"/>
      <c r="OD364" s="23"/>
      <c r="OE364" s="23"/>
      <c r="OF364" s="23"/>
      <c r="OG364" s="23"/>
      <c r="OH364" s="23"/>
      <c r="OI364" s="23"/>
      <c r="OJ364" s="23"/>
      <c r="OK364" s="23"/>
      <c r="OL364" s="23"/>
      <c r="OM364" s="23"/>
      <c r="ON364" s="23"/>
      <c r="OO364" s="23"/>
      <c r="OP364" s="23"/>
      <c r="OQ364" s="23"/>
      <c r="OR364" s="23"/>
      <c r="OS364" s="23"/>
      <c r="OT364" s="23"/>
      <c r="OU364" s="23"/>
      <c r="OV364" s="23"/>
      <c r="OW364" s="23"/>
      <c r="OX364" s="23"/>
      <c r="OY364" s="23"/>
      <c r="OZ364" s="23"/>
      <c r="PA364" s="23"/>
      <c r="PB364" s="23"/>
      <c r="PC364" s="23"/>
      <c r="PD364" s="23"/>
      <c r="PE364" s="23"/>
      <c r="PF364" s="23"/>
      <c r="PG364" s="23"/>
      <c r="PH364" s="23"/>
      <c r="PI364" s="23"/>
      <c r="PJ364" s="23"/>
      <c r="PK364" s="23"/>
      <c r="PL364" s="23"/>
      <c r="PM364" s="23"/>
      <c r="PN364" s="23"/>
      <c r="PO364" s="23"/>
      <c r="PP364" s="23"/>
      <c r="PQ364" s="23"/>
      <c r="PR364" s="23"/>
      <c r="PS364" s="23"/>
      <c r="PT364" s="23"/>
      <c r="PU364" s="23"/>
      <c r="PV364" s="23"/>
      <c r="PW364" s="23"/>
      <c r="PX364" s="23"/>
      <c r="PY364" s="23"/>
      <c r="PZ364" s="23"/>
      <c r="QA364" s="23"/>
      <c r="QB364" s="23"/>
      <c r="QC364" s="23"/>
      <c r="QD364" s="23"/>
      <c r="QE364" s="23"/>
      <c r="QF364" s="23"/>
      <c r="QG364" s="23"/>
      <c r="QH364" s="23"/>
      <c r="QI364" s="23"/>
      <c r="QJ364" s="23"/>
      <c r="QK364" s="23"/>
      <c r="QL364" s="23"/>
      <c r="QM364" s="23"/>
      <c r="QN364" s="23"/>
      <c r="QO364" s="23"/>
      <c r="QP364" s="23"/>
      <c r="QQ364" s="23"/>
      <c r="QR364" s="23"/>
      <c r="QS364" s="23"/>
      <c r="QT364" s="23"/>
      <c r="QU364" s="23"/>
      <c r="QV364" s="23"/>
      <c r="QW364" s="23"/>
      <c r="QX364" s="23"/>
      <c r="QY364" s="23"/>
      <c r="QZ364" s="23"/>
      <c r="RA364" s="23"/>
      <c r="RB364" s="23"/>
      <c r="RC364" s="23"/>
      <c r="RD364" s="23"/>
      <c r="RE364" s="23"/>
      <c r="RF364" s="23"/>
      <c r="RG364" s="23"/>
      <c r="RH364" s="23"/>
      <c r="RI364" s="23"/>
      <c r="RJ364" s="23"/>
      <c r="RK364" s="23"/>
      <c r="RL364" s="23"/>
      <c r="RM364" s="23"/>
      <c r="RN364" s="23"/>
      <c r="RO364" s="23"/>
      <c r="RP364" s="23"/>
      <c r="RQ364" s="23"/>
      <c r="RR364" s="23"/>
      <c r="RS364" s="23"/>
      <c r="RT364" s="23"/>
      <c r="RU364" s="23"/>
      <c r="RV364" s="23"/>
      <c r="RW364" s="23"/>
      <c r="RX364" s="23"/>
      <c r="RY364" s="23"/>
      <c r="RZ364" s="23"/>
      <c r="SA364" s="23"/>
      <c r="SB364" s="23"/>
      <c r="SC364" s="23"/>
      <c r="SD364" s="23"/>
      <c r="SE364" s="23"/>
      <c r="SF364" s="23"/>
      <c r="SG364" s="23"/>
    </row>
    <row r="365" spans="1:501" s="27" customFormat="1" ht="38.25" customHeight="1" x14ac:dyDescent="0.25">
      <c r="A365" s="74" t="s">
        <v>229</v>
      </c>
      <c r="B365" s="16">
        <v>156250</v>
      </c>
      <c r="C365" s="16">
        <v>189393.94</v>
      </c>
      <c r="D365" s="16">
        <v>189393.94</v>
      </c>
      <c r="E365" s="39">
        <v>105687.5</v>
      </c>
      <c r="F365" s="16">
        <f t="shared" si="63"/>
        <v>0</v>
      </c>
      <c r="G365" s="16"/>
      <c r="H365" s="17"/>
      <c r="I365" s="17">
        <f t="shared" si="67"/>
        <v>0</v>
      </c>
      <c r="J365" s="16"/>
      <c r="K365" s="16"/>
      <c r="L365" s="16">
        <f t="shared" si="68"/>
        <v>0</v>
      </c>
      <c r="M365" s="16">
        <f t="shared" si="64"/>
        <v>189393.94</v>
      </c>
      <c r="N365" s="119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  <c r="BP365" s="23"/>
      <c r="BQ365" s="23"/>
      <c r="BR365" s="23"/>
      <c r="BS365" s="23"/>
      <c r="BT365" s="23"/>
      <c r="BU365" s="23"/>
      <c r="BV365" s="23"/>
      <c r="BW365" s="23"/>
      <c r="BX365" s="23"/>
      <c r="BY365" s="23"/>
      <c r="BZ365" s="23"/>
      <c r="CA365" s="23"/>
      <c r="CB365" s="23"/>
      <c r="CC365" s="23"/>
      <c r="CD365" s="23"/>
      <c r="CE365" s="23"/>
      <c r="CF365" s="23"/>
      <c r="CG365" s="23"/>
      <c r="CH365" s="23"/>
      <c r="CI365" s="23"/>
      <c r="CJ365" s="23"/>
      <c r="CK365" s="23"/>
      <c r="CL365" s="23"/>
      <c r="CM365" s="23"/>
      <c r="CN365" s="23"/>
      <c r="CO365" s="23"/>
      <c r="CP365" s="23"/>
      <c r="CQ365" s="23"/>
      <c r="CR365" s="23"/>
      <c r="CS365" s="23"/>
      <c r="CT365" s="23"/>
      <c r="CU365" s="23"/>
      <c r="CV365" s="23"/>
      <c r="CW365" s="23"/>
      <c r="CX365" s="23"/>
      <c r="CY365" s="23"/>
      <c r="CZ365" s="23"/>
      <c r="DA365" s="23"/>
      <c r="DB365" s="23"/>
      <c r="DC365" s="23"/>
      <c r="DD365" s="23"/>
      <c r="DE365" s="23"/>
      <c r="DF365" s="23"/>
      <c r="DG365" s="23"/>
      <c r="DH365" s="23"/>
      <c r="DI365" s="23"/>
      <c r="DJ365" s="23"/>
      <c r="DK365" s="23"/>
      <c r="DL365" s="23"/>
      <c r="DM365" s="23"/>
      <c r="DN365" s="23"/>
      <c r="DO365" s="23"/>
      <c r="DP365" s="23"/>
      <c r="DQ365" s="23"/>
      <c r="DR365" s="23"/>
      <c r="DS365" s="23"/>
      <c r="DT365" s="23"/>
      <c r="DU365" s="23"/>
      <c r="DV365" s="23"/>
      <c r="DW365" s="23"/>
      <c r="DX365" s="23"/>
      <c r="DY365" s="23"/>
      <c r="DZ365" s="23"/>
      <c r="EA365" s="23"/>
      <c r="EB365" s="23"/>
      <c r="EC365" s="23"/>
      <c r="ED365" s="23"/>
      <c r="EE365" s="23"/>
      <c r="EF365" s="23"/>
      <c r="EG365" s="23"/>
      <c r="EH365" s="23"/>
      <c r="EI365" s="23"/>
      <c r="EJ365" s="23"/>
      <c r="EK365" s="23"/>
      <c r="EL365" s="23"/>
      <c r="EM365" s="23"/>
      <c r="EN365" s="23"/>
      <c r="EO365" s="23"/>
      <c r="EP365" s="23"/>
      <c r="EQ365" s="23"/>
      <c r="ER365" s="23"/>
      <c r="ES365" s="23"/>
      <c r="ET365" s="23"/>
      <c r="EU365" s="23"/>
      <c r="EV365" s="23"/>
      <c r="EW365" s="23"/>
      <c r="EX365" s="23"/>
      <c r="EY365" s="23"/>
      <c r="EZ365" s="23"/>
      <c r="FA365" s="23"/>
      <c r="FB365" s="23"/>
      <c r="FC365" s="23"/>
      <c r="FD365" s="23"/>
      <c r="FE365" s="23"/>
      <c r="FF365" s="23"/>
      <c r="FG365" s="23"/>
      <c r="FH365" s="23"/>
      <c r="FI365" s="23"/>
      <c r="FJ365" s="23"/>
      <c r="FK365" s="23"/>
      <c r="FL365" s="23"/>
      <c r="FM365" s="23"/>
      <c r="FN365" s="23"/>
      <c r="FO365" s="23"/>
      <c r="FP365" s="23"/>
      <c r="FQ365" s="23"/>
      <c r="FR365" s="23"/>
      <c r="FS365" s="23"/>
      <c r="FT365" s="23"/>
      <c r="FU365" s="23"/>
      <c r="FV365" s="23"/>
      <c r="FW365" s="23"/>
      <c r="FX365" s="23"/>
      <c r="FY365" s="23"/>
      <c r="FZ365" s="23"/>
      <c r="GA365" s="23"/>
      <c r="GB365" s="23"/>
      <c r="GC365" s="23"/>
      <c r="GD365" s="23"/>
      <c r="GE365" s="23"/>
      <c r="GF365" s="23"/>
      <c r="GG365" s="23"/>
      <c r="GH365" s="23"/>
      <c r="GI365" s="23"/>
      <c r="GJ365" s="23"/>
      <c r="GK365" s="23"/>
      <c r="GL365" s="23"/>
      <c r="GM365" s="23"/>
      <c r="GN365" s="23"/>
      <c r="GO365" s="23"/>
      <c r="GP365" s="23"/>
      <c r="GQ365" s="23"/>
      <c r="GR365" s="23"/>
      <c r="GS365" s="23"/>
      <c r="GT365" s="23"/>
      <c r="GU365" s="23"/>
      <c r="GV365" s="23"/>
      <c r="GW365" s="23"/>
      <c r="GX365" s="23"/>
      <c r="GY365" s="23"/>
      <c r="GZ365" s="23"/>
      <c r="HA365" s="23"/>
      <c r="HB365" s="23"/>
      <c r="HC365" s="23"/>
      <c r="HD365" s="23"/>
      <c r="HE365" s="23"/>
      <c r="HF365" s="23"/>
      <c r="HG365" s="23"/>
      <c r="HH365" s="23"/>
      <c r="HI365" s="23"/>
      <c r="HJ365" s="23"/>
      <c r="HK365" s="23"/>
      <c r="HL365" s="23"/>
      <c r="HM365" s="23"/>
      <c r="HN365" s="23"/>
      <c r="HO365" s="23"/>
      <c r="HP365" s="23"/>
      <c r="HQ365" s="23"/>
      <c r="HR365" s="23"/>
      <c r="HS365" s="23"/>
      <c r="HT365" s="23"/>
      <c r="HU365" s="23"/>
      <c r="HV365" s="23"/>
      <c r="HW365" s="23"/>
      <c r="HX365" s="23"/>
      <c r="HY365" s="23"/>
      <c r="HZ365" s="23"/>
      <c r="IA365" s="23"/>
      <c r="IB365" s="23"/>
      <c r="IC365" s="23"/>
      <c r="ID365" s="23"/>
      <c r="IE365" s="23"/>
      <c r="IF365" s="23"/>
      <c r="IG365" s="23"/>
      <c r="IH365" s="23"/>
      <c r="II365" s="23"/>
      <c r="IJ365" s="23"/>
      <c r="IK365" s="23"/>
      <c r="IL365" s="23"/>
      <c r="IM365" s="23"/>
      <c r="IN365" s="23"/>
      <c r="IO365" s="23"/>
      <c r="IP365" s="23"/>
      <c r="IQ365" s="23"/>
      <c r="IR365" s="23"/>
      <c r="IS365" s="23"/>
      <c r="IT365" s="23"/>
      <c r="IU365" s="23"/>
      <c r="IV365" s="23"/>
      <c r="IW365" s="23"/>
      <c r="IX365" s="23"/>
      <c r="IY365" s="23"/>
      <c r="IZ365" s="23"/>
      <c r="JA365" s="23"/>
      <c r="JB365" s="23"/>
      <c r="JC365" s="23"/>
      <c r="JD365" s="23"/>
      <c r="JE365" s="23"/>
      <c r="JF365" s="23"/>
      <c r="JG365" s="23"/>
      <c r="JH365" s="23"/>
      <c r="JI365" s="23"/>
      <c r="JJ365" s="23"/>
      <c r="JK365" s="23"/>
      <c r="JL365" s="23"/>
      <c r="JM365" s="23"/>
      <c r="JN365" s="23"/>
      <c r="JO365" s="23"/>
      <c r="JP365" s="23"/>
      <c r="JQ365" s="23"/>
      <c r="JR365" s="23"/>
      <c r="JS365" s="23"/>
      <c r="JT365" s="23"/>
      <c r="JU365" s="23"/>
      <c r="JV365" s="23"/>
      <c r="JW365" s="23"/>
      <c r="JX365" s="23"/>
      <c r="JY365" s="23"/>
      <c r="JZ365" s="23"/>
      <c r="KA365" s="23"/>
      <c r="KB365" s="23"/>
      <c r="KC365" s="23"/>
      <c r="KD365" s="23"/>
      <c r="KE365" s="23"/>
      <c r="KF365" s="23"/>
      <c r="KG365" s="23"/>
      <c r="KH365" s="23"/>
      <c r="KI365" s="23"/>
      <c r="KJ365" s="23"/>
      <c r="KK365" s="23"/>
      <c r="KL365" s="23"/>
      <c r="KM365" s="23"/>
      <c r="KN365" s="23"/>
      <c r="KO365" s="23"/>
      <c r="KP365" s="23"/>
      <c r="KQ365" s="23"/>
      <c r="KR365" s="23"/>
      <c r="KS365" s="23"/>
      <c r="KT365" s="23"/>
      <c r="KU365" s="23"/>
      <c r="KV365" s="23"/>
      <c r="KW365" s="23"/>
      <c r="KX365" s="23"/>
      <c r="KY365" s="23"/>
      <c r="KZ365" s="23"/>
      <c r="LA365" s="23"/>
      <c r="LB365" s="23"/>
      <c r="LC365" s="23"/>
      <c r="LD365" s="23"/>
      <c r="LE365" s="23"/>
      <c r="LF365" s="23"/>
      <c r="LG365" s="23"/>
      <c r="LH365" s="23"/>
      <c r="LI365" s="23"/>
      <c r="LJ365" s="23"/>
      <c r="LK365" s="23"/>
      <c r="LL365" s="23"/>
      <c r="LM365" s="23"/>
      <c r="LN365" s="23"/>
      <c r="LO365" s="23"/>
      <c r="LP365" s="23"/>
      <c r="LQ365" s="23"/>
      <c r="LR365" s="23"/>
      <c r="LS365" s="23"/>
      <c r="LT365" s="23"/>
      <c r="LU365" s="23"/>
      <c r="LV365" s="23"/>
      <c r="LW365" s="23"/>
      <c r="LX365" s="23"/>
      <c r="LY365" s="23"/>
      <c r="LZ365" s="23"/>
      <c r="MA365" s="23"/>
      <c r="MB365" s="23"/>
      <c r="MC365" s="23"/>
      <c r="MD365" s="23"/>
      <c r="ME365" s="23"/>
      <c r="MF365" s="23"/>
      <c r="MG365" s="23"/>
      <c r="MH365" s="23"/>
      <c r="MI365" s="23"/>
      <c r="MJ365" s="23"/>
      <c r="MK365" s="23"/>
      <c r="ML365" s="23"/>
      <c r="MM365" s="23"/>
      <c r="MN365" s="23"/>
      <c r="MO365" s="23"/>
      <c r="MP365" s="23"/>
      <c r="MQ365" s="23"/>
      <c r="MR365" s="23"/>
      <c r="MS365" s="23"/>
      <c r="MT365" s="23"/>
      <c r="MU365" s="23"/>
      <c r="MV365" s="23"/>
      <c r="MW365" s="23"/>
      <c r="MX365" s="23"/>
      <c r="MY365" s="23"/>
      <c r="MZ365" s="23"/>
      <c r="NA365" s="23"/>
      <c r="NB365" s="23"/>
      <c r="NC365" s="23"/>
      <c r="ND365" s="23"/>
      <c r="NE365" s="23"/>
      <c r="NF365" s="23"/>
      <c r="NG365" s="23"/>
      <c r="NH365" s="23"/>
      <c r="NI365" s="23"/>
      <c r="NJ365" s="23"/>
      <c r="NK365" s="23"/>
      <c r="NL365" s="23"/>
      <c r="NM365" s="23"/>
      <c r="NN365" s="23"/>
      <c r="NO365" s="23"/>
      <c r="NP365" s="23"/>
      <c r="NQ365" s="23"/>
      <c r="NR365" s="23"/>
      <c r="NS365" s="23"/>
      <c r="NT365" s="23"/>
      <c r="NU365" s="23"/>
      <c r="NV365" s="23"/>
      <c r="NW365" s="23"/>
      <c r="NX365" s="23"/>
      <c r="NY365" s="23"/>
      <c r="NZ365" s="23"/>
      <c r="OA365" s="23"/>
      <c r="OB365" s="23"/>
      <c r="OC365" s="23"/>
      <c r="OD365" s="23"/>
      <c r="OE365" s="23"/>
      <c r="OF365" s="23"/>
      <c r="OG365" s="23"/>
      <c r="OH365" s="23"/>
      <c r="OI365" s="23"/>
      <c r="OJ365" s="23"/>
      <c r="OK365" s="23"/>
      <c r="OL365" s="23"/>
      <c r="OM365" s="23"/>
      <c r="ON365" s="23"/>
      <c r="OO365" s="23"/>
      <c r="OP365" s="23"/>
      <c r="OQ365" s="23"/>
      <c r="OR365" s="23"/>
      <c r="OS365" s="23"/>
      <c r="OT365" s="23"/>
      <c r="OU365" s="23"/>
      <c r="OV365" s="23"/>
      <c r="OW365" s="23"/>
      <c r="OX365" s="23"/>
      <c r="OY365" s="23"/>
      <c r="OZ365" s="23"/>
      <c r="PA365" s="23"/>
      <c r="PB365" s="23"/>
      <c r="PC365" s="23"/>
      <c r="PD365" s="23"/>
      <c r="PE365" s="23"/>
      <c r="PF365" s="23"/>
      <c r="PG365" s="23"/>
      <c r="PH365" s="23"/>
      <c r="PI365" s="23"/>
      <c r="PJ365" s="23"/>
      <c r="PK365" s="23"/>
      <c r="PL365" s="23"/>
      <c r="PM365" s="23"/>
      <c r="PN365" s="23"/>
      <c r="PO365" s="23"/>
      <c r="PP365" s="23"/>
      <c r="PQ365" s="23"/>
      <c r="PR365" s="23"/>
      <c r="PS365" s="23"/>
      <c r="PT365" s="23"/>
      <c r="PU365" s="23"/>
      <c r="PV365" s="23"/>
      <c r="PW365" s="23"/>
      <c r="PX365" s="23"/>
      <c r="PY365" s="23"/>
      <c r="PZ365" s="23"/>
      <c r="QA365" s="23"/>
      <c r="QB365" s="23"/>
      <c r="QC365" s="23"/>
      <c r="QD365" s="23"/>
      <c r="QE365" s="23"/>
      <c r="QF365" s="23"/>
      <c r="QG365" s="23"/>
      <c r="QH365" s="23"/>
      <c r="QI365" s="23"/>
      <c r="QJ365" s="23"/>
      <c r="QK365" s="23"/>
      <c r="QL365" s="23"/>
      <c r="QM365" s="23"/>
      <c r="QN365" s="23"/>
      <c r="QO365" s="23"/>
      <c r="QP365" s="23"/>
      <c r="QQ365" s="23"/>
      <c r="QR365" s="23"/>
      <c r="QS365" s="23"/>
      <c r="QT365" s="23"/>
      <c r="QU365" s="23"/>
      <c r="QV365" s="23"/>
      <c r="QW365" s="23"/>
      <c r="QX365" s="23"/>
      <c r="QY365" s="23"/>
      <c r="QZ365" s="23"/>
      <c r="RA365" s="23"/>
      <c r="RB365" s="23"/>
      <c r="RC365" s="23"/>
      <c r="RD365" s="23"/>
      <c r="RE365" s="23"/>
      <c r="RF365" s="23"/>
      <c r="RG365" s="23"/>
      <c r="RH365" s="23"/>
      <c r="RI365" s="23"/>
      <c r="RJ365" s="23"/>
      <c r="RK365" s="23"/>
      <c r="RL365" s="23"/>
      <c r="RM365" s="23"/>
      <c r="RN365" s="23"/>
      <c r="RO365" s="23"/>
      <c r="RP365" s="23"/>
      <c r="RQ365" s="23"/>
      <c r="RR365" s="23"/>
      <c r="RS365" s="23"/>
      <c r="RT365" s="23"/>
      <c r="RU365" s="23"/>
      <c r="RV365" s="23"/>
      <c r="RW365" s="23"/>
      <c r="RX365" s="23"/>
      <c r="RY365" s="23"/>
      <c r="RZ365" s="23"/>
      <c r="SA365" s="23"/>
      <c r="SB365" s="23"/>
      <c r="SC365" s="23"/>
      <c r="SD365" s="23"/>
      <c r="SE365" s="23"/>
      <c r="SF365" s="23"/>
      <c r="SG365" s="23"/>
    </row>
    <row r="366" spans="1:501" s="27" customFormat="1" ht="53.25" customHeight="1" x14ac:dyDescent="0.25">
      <c r="A366" s="74" t="s">
        <v>250</v>
      </c>
      <c r="B366" s="16">
        <v>2227750</v>
      </c>
      <c r="C366" s="16"/>
      <c r="D366" s="16"/>
      <c r="E366" s="39"/>
      <c r="F366" s="16">
        <f t="shared" si="63"/>
        <v>0</v>
      </c>
      <c r="G366" s="16"/>
      <c r="H366" s="17"/>
      <c r="I366" s="17">
        <f t="shared" si="67"/>
        <v>0</v>
      </c>
      <c r="J366" s="16"/>
      <c r="K366" s="16"/>
      <c r="L366" s="16">
        <f t="shared" si="68"/>
        <v>0</v>
      </c>
      <c r="M366" s="16">
        <f t="shared" si="64"/>
        <v>0</v>
      </c>
      <c r="N366" s="178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  <c r="BP366" s="23"/>
      <c r="BQ366" s="23"/>
      <c r="BR366" s="23"/>
      <c r="BS366" s="23"/>
      <c r="BT366" s="23"/>
      <c r="BU366" s="23"/>
      <c r="BV366" s="23"/>
      <c r="BW366" s="23"/>
      <c r="BX366" s="23"/>
      <c r="BY366" s="23"/>
      <c r="BZ366" s="23"/>
      <c r="CA366" s="23"/>
      <c r="CB366" s="23"/>
      <c r="CC366" s="23"/>
      <c r="CD366" s="23"/>
      <c r="CE366" s="23"/>
      <c r="CF366" s="23"/>
      <c r="CG366" s="23"/>
      <c r="CH366" s="23"/>
      <c r="CI366" s="23"/>
      <c r="CJ366" s="23"/>
      <c r="CK366" s="23"/>
      <c r="CL366" s="23"/>
      <c r="CM366" s="23"/>
      <c r="CN366" s="23"/>
      <c r="CO366" s="23"/>
      <c r="CP366" s="23"/>
      <c r="CQ366" s="23"/>
      <c r="CR366" s="23"/>
      <c r="CS366" s="23"/>
      <c r="CT366" s="23"/>
      <c r="CU366" s="23"/>
      <c r="CV366" s="23"/>
      <c r="CW366" s="23"/>
      <c r="CX366" s="23"/>
      <c r="CY366" s="23"/>
      <c r="CZ366" s="23"/>
      <c r="DA366" s="23"/>
      <c r="DB366" s="23"/>
      <c r="DC366" s="23"/>
      <c r="DD366" s="23"/>
      <c r="DE366" s="23"/>
      <c r="DF366" s="23"/>
      <c r="DG366" s="23"/>
      <c r="DH366" s="23"/>
      <c r="DI366" s="23"/>
      <c r="DJ366" s="23"/>
      <c r="DK366" s="23"/>
      <c r="DL366" s="23"/>
      <c r="DM366" s="23"/>
      <c r="DN366" s="23"/>
      <c r="DO366" s="23"/>
      <c r="DP366" s="23"/>
      <c r="DQ366" s="23"/>
      <c r="DR366" s="23"/>
      <c r="DS366" s="23"/>
      <c r="DT366" s="23"/>
      <c r="DU366" s="23"/>
      <c r="DV366" s="23"/>
      <c r="DW366" s="23"/>
      <c r="DX366" s="23"/>
      <c r="DY366" s="23"/>
      <c r="DZ366" s="23"/>
      <c r="EA366" s="23"/>
      <c r="EB366" s="23"/>
      <c r="EC366" s="23"/>
      <c r="ED366" s="23"/>
      <c r="EE366" s="23"/>
      <c r="EF366" s="23"/>
      <c r="EG366" s="23"/>
      <c r="EH366" s="23"/>
      <c r="EI366" s="23"/>
      <c r="EJ366" s="23"/>
      <c r="EK366" s="23"/>
      <c r="EL366" s="23"/>
      <c r="EM366" s="23"/>
      <c r="EN366" s="23"/>
      <c r="EO366" s="23"/>
      <c r="EP366" s="23"/>
      <c r="EQ366" s="23"/>
      <c r="ER366" s="23"/>
      <c r="ES366" s="23"/>
      <c r="ET366" s="23"/>
      <c r="EU366" s="23"/>
      <c r="EV366" s="23"/>
      <c r="EW366" s="23"/>
      <c r="EX366" s="23"/>
      <c r="EY366" s="23"/>
      <c r="EZ366" s="23"/>
      <c r="FA366" s="23"/>
      <c r="FB366" s="23"/>
      <c r="FC366" s="23"/>
      <c r="FD366" s="23"/>
      <c r="FE366" s="23"/>
      <c r="FF366" s="23"/>
      <c r="FG366" s="23"/>
      <c r="FH366" s="23"/>
      <c r="FI366" s="23"/>
      <c r="FJ366" s="23"/>
      <c r="FK366" s="23"/>
      <c r="FL366" s="23"/>
      <c r="FM366" s="23"/>
      <c r="FN366" s="23"/>
      <c r="FO366" s="23"/>
      <c r="FP366" s="23"/>
      <c r="FQ366" s="23"/>
      <c r="FR366" s="23"/>
      <c r="FS366" s="23"/>
      <c r="FT366" s="23"/>
      <c r="FU366" s="23"/>
      <c r="FV366" s="23"/>
      <c r="FW366" s="23"/>
      <c r="FX366" s="23"/>
      <c r="FY366" s="23"/>
      <c r="FZ366" s="23"/>
      <c r="GA366" s="23"/>
      <c r="GB366" s="23"/>
      <c r="GC366" s="23"/>
      <c r="GD366" s="23"/>
      <c r="GE366" s="23"/>
      <c r="GF366" s="23"/>
      <c r="GG366" s="23"/>
      <c r="GH366" s="23"/>
      <c r="GI366" s="23"/>
      <c r="GJ366" s="23"/>
      <c r="GK366" s="23"/>
      <c r="GL366" s="23"/>
      <c r="GM366" s="23"/>
      <c r="GN366" s="23"/>
      <c r="GO366" s="23"/>
      <c r="GP366" s="23"/>
      <c r="GQ366" s="23"/>
      <c r="GR366" s="23"/>
      <c r="GS366" s="23"/>
      <c r="GT366" s="23"/>
      <c r="GU366" s="23"/>
      <c r="GV366" s="23"/>
      <c r="GW366" s="23"/>
      <c r="GX366" s="23"/>
      <c r="GY366" s="23"/>
      <c r="GZ366" s="23"/>
      <c r="HA366" s="23"/>
      <c r="HB366" s="23"/>
      <c r="HC366" s="23"/>
      <c r="HD366" s="23"/>
      <c r="HE366" s="23"/>
      <c r="HF366" s="23"/>
      <c r="HG366" s="23"/>
      <c r="HH366" s="23"/>
      <c r="HI366" s="23"/>
      <c r="HJ366" s="23"/>
      <c r="HK366" s="23"/>
      <c r="HL366" s="23"/>
      <c r="HM366" s="23"/>
      <c r="HN366" s="23"/>
      <c r="HO366" s="23"/>
      <c r="HP366" s="23"/>
      <c r="HQ366" s="23"/>
      <c r="HR366" s="23"/>
      <c r="HS366" s="23"/>
      <c r="HT366" s="23"/>
      <c r="HU366" s="23"/>
      <c r="HV366" s="23"/>
      <c r="HW366" s="23"/>
      <c r="HX366" s="23"/>
      <c r="HY366" s="23"/>
      <c r="HZ366" s="23"/>
      <c r="IA366" s="23"/>
      <c r="IB366" s="23"/>
      <c r="IC366" s="23"/>
      <c r="ID366" s="23"/>
      <c r="IE366" s="23"/>
      <c r="IF366" s="23"/>
      <c r="IG366" s="23"/>
      <c r="IH366" s="23"/>
      <c r="II366" s="23"/>
      <c r="IJ366" s="23"/>
      <c r="IK366" s="23"/>
      <c r="IL366" s="23"/>
      <c r="IM366" s="23"/>
      <c r="IN366" s="23"/>
      <c r="IO366" s="23"/>
      <c r="IP366" s="23"/>
      <c r="IQ366" s="23"/>
      <c r="IR366" s="23"/>
      <c r="IS366" s="23"/>
      <c r="IT366" s="23"/>
      <c r="IU366" s="23"/>
      <c r="IV366" s="23"/>
      <c r="IW366" s="23"/>
      <c r="IX366" s="23"/>
      <c r="IY366" s="23"/>
      <c r="IZ366" s="23"/>
      <c r="JA366" s="23"/>
      <c r="JB366" s="23"/>
      <c r="JC366" s="23"/>
      <c r="JD366" s="23"/>
      <c r="JE366" s="23"/>
      <c r="JF366" s="23"/>
      <c r="JG366" s="23"/>
      <c r="JH366" s="23"/>
      <c r="JI366" s="23"/>
      <c r="JJ366" s="23"/>
      <c r="JK366" s="23"/>
      <c r="JL366" s="23"/>
      <c r="JM366" s="23"/>
      <c r="JN366" s="23"/>
      <c r="JO366" s="23"/>
      <c r="JP366" s="23"/>
      <c r="JQ366" s="23"/>
      <c r="JR366" s="23"/>
      <c r="JS366" s="23"/>
      <c r="JT366" s="23"/>
      <c r="JU366" s="23"/>
      <c r="JV366" s="23"/>
      <c r="JW366" s="23"/>
      <c r="JX366" s="23"/>
      <c r="JY366" s="23"/>
      <c r="JZ366" s="23"/>
      <c r="KA366" s="23"/>
      <c r="KB366" s="23"/>
      <c r="KC366" s="23"/>
      <c r="KD366" s="23"/>
      <c r="KE366" s="23"/>
      <c r="KF366" s="23"/>
      <c r="KG366" s="23"/>
      <c r="KH366" s="23"/>
      <c r="KI366" s="23"/>
      <c r="KJ366" s="23"/>
      <c r="KK366" s="23"/>
      <c r="KL366" s="23"/>
      <c r="KM366" s="23"/>
      <c r="KN366" s="23"/>
      <c r="KO366" s="23"/>
      <c r="KP366" s="23"/>
      <c r="KQ366" s="23"/>
      <c r="KR366" s="23"/>
      <c r="KS366" s="23"/>
      <c r="KT366" s="23"/>
      <c r="KU366" s="23"/>
      <c r="KV366" s="23"/>
      <c r="KW366" s="23"/>
      <c r="KX366" s="23"/>
      <c r="KY366" s="23"/>
      <c r="KZ366" s="23"/>
      <c r="LA366" s="23"/>
      <c r="LB366" s="23"/>
      <c r="LC366" s="23"/>
      <c r="LD366" s="23"/>
      <c r="LE366" s="23"/>
      <c r="LF366" s="23"/>
      <c r="LG366" s="23"/>
      <c r="LH366" s="23"/>
      <c r="LI366" s="23"/>
      <c r="LJ366" s="23"/>
      <c r="LK366" s="23"/>
      <c r="LL366" s="23"/>
      <c r="LM366" s="23"/>
      <c r="LN366" s="23"/>
      <c r="LO366" s="23"/>
      <c r="LP366" s="23"/>
      <c r="LQ366" s="23"/>
      <c r="LR366" s="23"/>
      <c r="LS366" s="23"/>
      <c r="LT366" s="23"/>
      <c r="LU366" s="23"/>
      <c r="LV366" s="23"/>
      <c r="LW366" s="23"/>
      <c r="LX366" s="23"/>
      <c r="LY366" s="23"/>
      <c r="LZ366" s="23"/>
      <c r="MA366" s="23"/>
      <c r="MB366" s="23"/>
      <c r="MC366" s="23"/>
      <c r="MD366" s="23"/>
      <c r="ME366" s="23"/>
      <c r="MF366" s="23"/>
      <c r="MG366" s="23"/>
      <c r="MH366" s="23"/>
      <c r="MI366" s="23"/>
      <c r="MJ366" s="23"/>
      <c r="MK366" s="23"/>
      <c r="ML366" s="23"/>
      <c r="MM366" s="23"/>
      <c r="MN366" s="23"/>
      <c r="MO366" s="23"/>
      <c r="MP366" s="23"/>
      <c r="MQ366" s="23"/>
      <c r="MR366" s="23"/>
      <c r="MS366" s="23"/>
      <c r="MT366" s="23"/>
      <c r="MU366" s="23"/>
      <c r="MV366" s="23"/>
      <c r="MW366" s="23"/>
      <c r="MX366" s="23"/>
      <c r="MY366" s="23"/>
      <c r="MZ366" s="23"/>
      <c r="NA366" s="23"/>
      <c r="NB366" s="23"/>
      <c r="NC366" s="23"/>
      <c r="ND366" s="23"/>
      <c r="NE366" s="23"/>
      <c r="NF366" s="23"/>
      <c r="NG366" s="23"/>
      <c r="NH366" s="23"/>
      <c r="NI366" s="23"/>
      <c r="NJ366" s="23"/>
      <c r="NK366" s="23"/>
      <c r="NL366" s="23"/>
      <c r="NM366" s="23"/>
      <c r="NN366" s="23"/>
      <c r="NO366" s="23"/>
      <c r="NP366" s="23"/>
      <c r="NQ366" s="23"/>
      <c r="NR366" s="23"/>
      <c r="NS366" s="23"/>
      <c r="NT366" s="23"/>
      <c r="NU366" s="23"/>
      <c r="NV366" s="23"/>
      <c r="NW366" s="23"/>
      <c r="NX366" s="23"/>
      <c r="NY366" s="23"/>
      <c r="NZ366" s="23"/>
      <c r="OA366" s="23"/>
      <c r="OB366" s="23"/>
      <c r="OC366" s="23"/>
      <c r="OD366" s="23"/>
      <c r="OE366" s="23"/>
      <c r="OF366" s="23"/>
      <c r="OG366" s="23"/>
      <c r="OH366" s="23"/>
      <c r="OI366" s="23"/>
      <c r="OJ366" s="23"/>
      <c r="OK366" s="23"/>
      <c r="OL366" s="23"/>
      <c r="OM366" s="23"/>
      <c r="ON366" s="23"/>
      <c r="OO366" s="23"/>
      <c r="OP366" s="23"/>
      <c r="OQ366" s="23"/>
      <c r="OR366" s="23"/>
      <c r="OS366" s="23"/>
      <c r="OT366" s="23"/>
      <c r="OU366" s="23"/>
      <c r="OV366" s="23"/>
      <c r="OW366" s="23"/>
      <c r="OX366" s="23"/>
      <c r="OY366" s="23"/>
      <c r="OZ366" s="23"/>
      <c r="PA366" s="23"/>
      <c r="PB366" s="23"/>
      <c r="PC366" s="23"/>
      <c r="PD366" s="23"/>
      <c r="PE366" s="23"/>
      <c r="PF366" s="23"/>
      <c r="PG366" s="23"/>
      <c r="PH366" s="23"/>
      <c r="PI366" s="23"/>
      <c r="PJ366" s="23"/>
      <c r="PK366" s="23"/>
      <c r="PL366" s="23"/>
      <c r="PM366" s="23"/>
      <c r="PN366" s="23"/>
      <c r="PO366" s="23"/>
      <c r="PP366" s="23"/>
      <c r="PQ366" s="23"/>
      <c r="PR366" s="23"/>
      <c r="PS366" s="23"/>
      <c r="PT366" s="23"/>
      <c r="PU366" s="23"/>
      <c r="PV366" s="23"/>
      <c r="PW366" s="23"/>
      <c r="PX366" s="23"/>
      <c r="PY366" s="23"/>
      <c r="PZ366" s="23"/>
      <c r="QA366" s="23"/>
      <c r="QB366" s="23"/>
      <c r="QC366" s="23"/>
      <c r="QD366" s="23"/>
      <c r="QE366" s="23"/>
      <c r="QF366" s="23"/>
      <c r="QG366" s="23"/>
      <c r="QH366" s="23"/>
      <c r="QI366" s="23"/>
      <c r="QJ366" s="23"/>
      <c r="QK366" s="23"/>
      <c r="QL366" s="23"/>
      <c r="QM366" s="23"/>
      <c r="QN366" s="23"/>
      <c r="QO366" s="23"/>
      <c r="QP366" s="23"/>
      <c r="QQ366" s="23"/>
      <c r="QR366" s="23"/>
      <c r="QS366" s="23"/>
      <c r="QT366" s="23"/>
      <c r="QU366" s="23"/>
      <c r="QV366" s="23"/>
      <c r="QW366" s="23"/>
      <c r="QX366" s="23"/>
      <c r="QY366" s="23"/>
      <c r="QZ366" s="23"/>
      <c r="RA366" s="23"/>
      <c r="RB366" s="23"/>
      <c r="RC366" s="23"/>
      <c r="RD366" s="23"/>
      <c r="RE366" s="23"/>
      <c r="RF366" s="23"/>
      <c r="RG366" s="23"/>
      <c r="RH366" s="23"/>
      <c r="RI366" s="23"/>
      <c r="RJ366" s="23"/>
      <c r="RK366" s="23"/>
      <c r="RL366" s="23"/>
      <c r="RM366" s="23"/>
      <c r="RN366" s="23"/>
      <c r="RO366" s="23"/>
      <c r="RP366" s="23"/>
      <c r="RQ366" s="23"/>
      <c r="RR366" s="23"/>
      <c r="RS366" s="23"/>
      <c r="RT366" s="23"/>
      <c r="RU366" s="23"/>
      <c r="RV366" s="23"/>
      <c r="RW366" s="23"/>
      <c r="RX366" s="23"/>
      <c r="RY366" s="23"/>
      <c r="RZ366" s="23"/>
      <c r="SA366" s="23"/>
      <c r="SB366" s="23"/>
      <c r="SC366" s="23"/>
      <c r="SD366" s="23"/>
      <c r="SE366" s="23"/>
      <c r="SF366" s="23"/>
      <c r="SG366" s="23"/>
    </row>
    <row r="367" spans="1:501" s="27" customFormat="1" ht="33" customHeight="1" x14ac:dyDescent="0.25">
      <c r="A367" s="73" t="s">
        <v>245</v>
      </c>
      <c r="B367" s="16">
        <v>37131</v>
      </c>
      <c r="C367" s="16">
        <v>33597</v>
      </c>
      <c r="D367" s="16">
        <v>33597</v>
      </c>
      <c r="E367" s="39">
        <v>33597</v>
      </c>
      <c r="F367" s="16">
        <f t="shared" si="63"/>
        <v>0</v>
      </c>
      <c r="G367" s="16"/>
      <c r="H367" s="17"/>
      <c r="I367" s="17">
        <f t="shared" si="67"/>
        <v>0</v>
      </c>
      <c r="J367" s="16"/>
      <c r="K367" s="16"/>
      <c r="L367" s="16">
        <f t="shared" si="68"/>
        <v>0</v>
      </c>
      <c r="M367" s="16">
        <f t="shared" si="64"/>
        <v>33597</v>
      </c>
      <c r="N367" s="119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  <c r="BP367" s="23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  <c r="CV367" s="23"/>
      <c r="CW367" s="23"/>
      <c r="CX367" s="23"/>
      <c r="CY367" s="23"/>
      <c r="CZ367" s="23"/>
      <c r="DA367" s="23"/>
      <c r="DB367" s="23"/>
      <c r="DC367" s="23"/>
      <c r="DD367" s="23"/>
      <c r="DE367" s="23"/>
      <c r="DF367" s="23"/>
      <c r="DG367" s="23"/>
      <c r="DH367" s="23"/>
      <c r="DI367" s="23"/>
      <c r="DJ367" s="23"/>
      <c r="DK367" s="23"/>
      <c r="DL367" s="23"/>
      <c r="DM367" s="23"/>
      <c r="DN367" s="23"/>
      <c r="DO367" s="23"/>
      <c r="DP367" s="23"/>
      <c r="DQ367" s="23"/>
      <c r="DR367" s="23"/>
      <c r="DS367" s="23"/>
      <c r="DT367" s="23"/>
      <c r="DU367" s="23"/>
      <c r="DV367" s="23"/>
      <c r="DW367" s="23"/>
      <c r="DX367" s="23"/>
      <c r="DY367" s="23"/>
      <c r="DZ367" s="23"/>
      <c r="EA367" s="23"/>
      <c r="EB367" s="23"/>
      <c r="EC367" s="23"/>
      <c r="ED367" s="23"/>
      <c r="EE367" s="23"/>
      <c r="EF367" s="23"/>
      <c r="EG367" s="23"/>
      <c r="EH367" s="23"/>
      <c r="EI367" s="23"/>
      <c r="EJ367" s="23"/>
      <c r="EK367" s="23"/>
      <c r="EL367" s="23"/>
      <c r="EM367" s="23"/>
      <c r="EN367" s="23"/>
      <c r="EO367" s="23"/>
      <c r="EP367" s="23"/>
      <c r="EQ367" s="23"/>
      <c r="ER367" s="23"/>
      <c r="ES367" s="23"/>
      <c r="ET367" s="23"/>
      <c r="EU367" s="23"/>
      <c r="EV367" s="23"/>
      <c r="EW367" s="23"/>
      <c r="EX367" s="23"/>
      <c r="EY367" s="23"/>
      <c r="EZ367" s="23"/>
      <c r="FA367" s="23"/>
      <c r="FB367" s="23"/>
      <c r="FC367" s="23"/>
      <c r="FD367" s="23"/>
      <c r="FE367" s="23"/>
      <c r="FF367" s="23"/>
      <c r="FG367" s="23"/>
      <c r="FH367" s="23"/>
      <c r="FI367" s="23"/>
      <c r="FJ367" s="23"/>
      <c r="FK367" s="23"/>
      <c r="FL367" s="23"/>
      <c r="FM367" s="23"/>
      <c r="FN367" s="23"/>
      <c r="FO367" s="23"/>
      <c r="FP367" s="23"/>
      <c r="FQ367" s="23"/>
      <c r="FR367" s="23"/>
      <c r="FS367" s="23"/>
      <c r="FT367" s="23"/>
      <c r="FU367" s="23"/>
      <c r="FV367" s="23"/>
      <c r="FW367" s="23"/>
      <c r="FX367" s="23"/>
      <c r="FY367" s="23"/>
      <c r="FZ367" s="23"/>
      <c r="GA367" s="23"/>
      <c r="GB367" s="23"/>
      <c r="GC367" s="23"/>
      <c r="GD367" s="23"/>
      <c r="GE367" s="23"/>
      <c r="GF367" s="23"/>
      <c r="GG367" s="23"/>
      <c r="GH367" s="23"/>
      <c r="GI367" s="23"/>
      <c r="GJ367" s="23"/>
      <c r="GK367" s="23"/>
      <c r="GL367" s="23"/>
      <c r="GM367" s="23"/>
      <c r="GN367" s="23"/>
      <c r="GO367" s="23"/>
      <c r="GP367" s="23"/>
      <c r="GQ367" s="23"/>
      <c r="GR367" s="23"/>
      <c r="GS367" s="23"/>
      <c r="GT367" s="23"/>
      <c r="GU367" s="23"/>
      <c r="GV367" s="23"/>
      <c r="GW367" s="23"/>
      <c r="GX367" s="23"/>
      <c r="GY367" s="23"/>
      <c r="GZ367" s="23"/>
      <c r="HA367" s="23"/>
      <c r="HB367" s="23"/>
      <c r="HC367" s="23"/>
      <c r="HD367" s="23"/>
      <c r="HE367" s="23"/>
      <c r="HF367" s="23"/>
      <c r="HG367" s="23"/>
      <c r="HH367" s="23"/>
      <c r="HI367" s="23"/>
      <c r="HJ367" s="23"/>
      <c r="HK367" s="23"/>
      <c r="HL367" s="23"/>
      <c r="HM367" s="23"/>
      <c r="HN367" s="23"/>
      <c r="HO367" s="23"/>
      <c r="HP367" s="23"/>
      <c r="HQ367" s="23"/>
      <c r="HR367" s="23"/>
      <c r="HS367" s="23"/>
      <c r="HT367" s="23"/>
      <c r="HU367" s="23"/>
      <c r="HV367" s="23"/>
      <c r="HW367" s="23"/>
      <c r="HX367" s="23"/>
      <c r="HY367" s="23"/>
      <c r="HZ367" s="23"/>
      <c r="IA367" s="23"/>
      <c r="IB367" s="23"/>
      <c r="IC367" s="23"/>
      <c r="ID367" s="23"/>
      <c r="IE367" s="23"/>
      <c r="IF367" s="23"/>
      <c r="IG367" s="23"/>
      <c r="IH367" s="23"/>
      <c r="II367" s="23"/>
      <c r="IJ367" s="23"/>
      <c r="IK367" s="23"/>
      <c r="IL367" s="23"/>
      <c r="IM367" s="23"/>
      <c r="IN367" s="23"/>
      <c r="IO367" s="23"/>
      <c r="IP367" s="23"/>
      <c r="IQ367" s="23"/>
      <c r="IR367" s="23"/>
      <c r="IS367" s="23"/>
      <c r="IT367" s="23"/>
      <c r="IU367" s="23"/>
      <c r="IV367" s="23"/>
      <c r="IW367" s="23"/>
      <c r="IX367" s="23"/>
      <c r="IY367" s="23"/>
      <c r="IZ367" s="23"/>
      <c r="JA367" s="23"/>
      <c r="JB367" s="23"/>
      <c r="JC367" s="23"/>
      <c r="JD367" s="23"/>
      <c r="JE367" s="23"/>
      <c r="JF367" s="23"/>
      <c r="JG367" s="23"/>
      <c r="JH367" s="23"/>
      <c r="JI367" s="23"/>
      <c r="JJ367" s="23"/>
      <c r="JK367" s="23"/>
      <c r="JL367" s="23"/>
      <c r="JM367" s="23"/>
      <c r="JN367" s="23"/>
      <c r="JO367" s="23"/>
      <c r="JP367" s="23"/>
      <c r="JQ367" s="23"/>
      <c r="JR367" s="23"/>
      <c r="JS367" s="23"/>
      <c r="JT367" s="23"/>
      <c r="JU367" s="23"/>
      <c r="JV367" s="23"/>
      <c r="JW367" s="23"/>
      <c r="JX367" s="23"/>
      <c r="JY367" s="23"/>
      <c r="JZ367" s="23"/>
      <c r="KA367" s="23"/>
      <c r="KB367" s="23"/>
      <c r="KC367" s="23"/>
      <c r="KD367" s="23"/>
      <c r="KE367" s="23"/>
      <c r="KF367" s="23"/>
      <c r="KG367" s="23"/>
      <c r="KH367" s="23"/>
      <c r="KI367" s="23"/>
      <c r="KJ367" s="23"/>
      <c r="KK367" s="23"/>
      <c r="KL367" s="23"/>
      <c r="KM367" s="23"/>
      <c r="KN367" s="23"/>
      <c r="KO367" s="23"/>
      <c r="KP367" s="23"/>
      <c r="KQ367" s="23"/>
      <c r="KR367" s="23"/>
      <c r="KS367" s="23"/>
      <c r="KT367" s="23"/>
      <c r="KU367" s="23"/>
      <c r="KV367" s="23"/>
      <c r="KW367" s="23"/>
      <c r="KX367" s="23"/>
      <c r="KY367" s="23"/>
      <c r="KZ367" s="23"/>
      <c r="LA367" s="23"/>
      <c r="LB367" s="23"/>
      <c r="LC367" s="23"/>
      <c r="LD367" s="23"/>
      <c r="LE367" s="23"/>
      <c r="LF367" s="23"/>
      <c r="LG367" s="23"/>
      <c r="LH367" s="23"/>
      <c r="LI367" s="23"/>
      <c r="LJ367" s="23"/>
      <c r="LK367" s="23"/>
      <c r="LL367" s="23"/>
      <c r="LM367" s="23"/>
      <c r="LN367" s="23"/>
      <c r="LO367" s="23"/>
      <c r="LP367" s="23"/>
      <c r="LQ367" s="23"/>
      <c r="LR367" s="23"/>
      <c r="LS367" s="23"/>
      <c r="LT367" s="23"/>
      <c r="LU367" s="23"/>
      <c r="LV367" s="23"/>
      <c r="LW367" s="23"/>
      <c r="LX367" s="23"/>
      <c r="LY367" s="23"/>
      <c r="LZ367" s="23"/>
      <c r="MA367" s="23"/>
      <c r="MB367" s="23"/>
      <c r="MC367" s="23"/>
      <c r="MD367" s="23"/>
      <c r="ME367" s="23"/>
      <c r="MF367" s="23"/>
      <c r="MG367" s="23"/>
      <c r="MH367" s="23"/>
      <c r="MI367" s="23"/>
      <c r="MJ367" s="23"/>
      <c r="MK367" s="23"/>
      <c r="ML367" s="23"/>
      <c r="MM367" s="23"/>
      <c r="MN367" s="23"/>
      <c r="MO367" s="23"/>
      <c r="MP367" s="23"/>
      <c r="MQ367" s="23"/>
      <c r="MR367" s="23"/>
      <c r="MS367" s="23"/>
      <c r="MT367" s="23"/>
      <c r="MU367" s="23"/>
      <c r="MV367" s="23"/>
      <c r="MW367" s="23"/>
      <c r="MX367" s="23"/>
      <c r="MY367" s="23"/>
      <c r="MZ367" s="23"/>
      <c r="NA367" s="23"/>
      <c r="NB367" s="23"/>
      <c r="NC367" s="23"/>
      <c r="ND367" s="23"/>
      <c r="NE367" s="23"/>
      <c r="NF367" s="23"/>
      <c r="NG367" s="23"/>
      <c r="NH367" s="23"/>
      <c r="NI367" s="23"/>
      <c r="NJ367" s="23"/>
      <c r="NK367" s="23"/>
      <c r="NL367" s="23"/>
      <c r="NM367" s="23"/>
      <c r="NN367" s="23"/>
      <c r="NO367" s="23"/>
      <c r="NP367" s="23"/>
      <c r="NQ367" s="23"/>
      <c r="NR367" s="23"/>
      <c r="NS367" s="23"/>
      <c r="NT367" s="23"/>
      <c r="NU367" s="23"/>
      <c r="NV367" s="23"/>
      <c r="NW367" s="23"/>
      <c r="NX367" s="23"/>
      <c r="NY367" s="23"/>
      <c r="NZ367" s="23"/>
      <c r="OA367" s="23"/>
      <c r="OB367" s="23"/>
      <c r="OC367" s="23"/>
      <c r="OD367" s="23"/>
      <c r="OE367" s="23"/>
      <c r="OF367" s="23"/>
      <c r="OG367" s="23"/>
      <c r="OH367" s="23"/>
      <c r="OI367" s="23"/>
      <c r="OJ367" s="23"/>
      <c r="OK367" s="23"/>
      <c r="OL367" s="23"/>
      <c r="OM367" s="23"/>
      <c r="ON367" s="23"/>
      <c r="OO367" s="23"/>
      <c r="OP367" s="23"/>
      <c r="OQ367" s="23"/>
      <c r="OR367" s="23"/>
      <c r="OS367" s="23"/>
      <c r="OT367" s="23"/>
      <c r="OU367" s="23"/>
      <c r="OV367" s="23"/>
      <c r="OW367" s="23"/>
      <c r="OX367" s="23"/>
      <c r="OY367" s="23"/>
      <c r="OZ367" s="23"/>
      <c r="PA367" s="23"/>
      <c r="PB367" s="23"/>
      <c r="PC367" s="23"/>
      <c r="PD367" s="23"/>
      <c r="PE367" s="23"/>
      <c r="PF367" s="23"/>
      <c r="PG367" s="23"/>
      <c r="PH367" s="23"/>
      <c r="PI367" s="23"/>
      <c r="PJ367" s="23"/>
      <c r="PK367" s="23"/>
      <c r="PL367" s="23"/>
      <c r="PM367" s="23"/>
      <c r="PN367" s="23"/>
      <c r="PO367" s="23"/>
      <c r="PP367" s="23"/>
      <c r="PQ367" s="23"/>
      <c r="PR367" s="23"/>
      <c r="PS367" s="23"/>
      <c r="PT367" s="23"/>
      <c r="PU367" s="23"/>
      <c r="PV367" s="23"/>
      <c r="PW367" s="23"/>
      <c r="PX367" s="23"/>
      <c r="PY367" s="23"/>
      <c r="PZ367" s="23"/>
      <c r="QA367" s="23"/>
      <c r="QB367" s="23"/>
      <c r="QC367" s="23"/>
      <c r="QD367" s="23"/>
      <c r="QE367" s="23"/>
      <c r="QF367" s="23"/>
      <c r="QG367" s="23"/>
      <c r="QH367" s="23"/>
      <c r="QI367" s="23"/>
      <c r="QJ367" s="23"/>
      <c r="QK367" s="23"/>
      <c r="QL367" s="23"/>
      <c r="QM367" s="23"/>
      <c r="QN367" s="23"/>
      <c r="QO367" s="23"/>
      <c r="QP367" s="23"/>
      <c r="QQ367" s="23"/>
      <c r="QR367" s="23"/>
      <c r="QS367" s="23"/>
      <c r="QT367" s="23"/>
      <c r="QU367" s="23"/>
      <c r="QV367" s="23"/>
      <c r="QW367" s="23"/>
      <c r="QX367" s="23"/>
      <c r="QY367" s="23"/>
      <c r="QZ367" s="23"/>
      <c r="RA367" s="23"/>
      <c r="RB367" s="23"/>
      <c r="RC367" s="23"/>
      <c r="RD367" s="23"/>
      <c r="RE367" s="23"/>
      <c r="RF367" s="23"/>
      <c r="RG367" s="23"/>
      <c r="RH367" s="23"/>
      <c r="RI367" s="23"/>
      <c r="RJ367" s="23"/>
      <c r="RK367" s="23"/>
      <c r="RL367" s="23"/>
      <c r="RM367" s="23"/>
      <c r="RN367" s="23"/>
      <c r="RO367" s="23"/>
      <c r="RP367" s="23"/>
      <c r="RQ367" s="23"/>
      <c r="RR367" s="23"/>
      <c r="RS367" s="23"/>
      <c r="RT367" s="23"/>
      <c r="RU367" s="23"/>
      <c r="RV367" s="23"/>
      <c r="RW367" s="23"/>
      <c r="RX367" s="23"/>
      <c r="RY367" s="23"/>
      <c r="RZ367" s="23"/>
      <c r="SA367" s="23"/>
      <c r="SB367" s="23"/>
      <c r="SC367" s="23"/>
      <c r="SD367" s="23"/>
      <c r="SE367" s="23"/>
      <c r="SF367" s="23"/>
      <c r="SG367" s="23"/>
    </row>
    <row r="368" spans="1:501" s="27" customFormat="1" ht="72.75" customHeight="1" x14ac:dyDescent="0.25">
      <c r="A368" s="178" t="s">
        <v>252</v>
      </c>
      <c r="B368" s="16">
        <v>111524.11</v>
      </c>
      <c r="C368" s="16">
        <v>352969.6</v>
      </c>
      <c r="D368" s="16">
        <v>352969.6</v>
      </c>
      <c r="E368" s="39">
        <v>185539.67</v>
      </c>
      <c r="F368" s="16">
        <f t="shared" si="63"/>
        <v>0</v>
      </c>
      <c r="G368" s="16"/>
      <c r="H368" s="17"/>
      <c r="I368" s="17">
        <f t="shared" si="67"/>
        <v>0</v>
      </c>
      <c r="J368" s="16"/>
      <c r="K368" s="16"/>
      <c r="L368" s="16">
        <f t="shared" si="68"/>
        <v>0</v>
      </c>
      <c r="M368" s="16">
        <f t="shared" si="64"/>
        <v>352969.6</v>
      </c>
      <c r="N368" s="178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  <c r="BP368" s="23"/>
      <c r="BQ368" s="23"/>
      <c r="BR368" s="23"/>
      <c r="BS368" s="23"/>
      <c r="BT368" s="23"/>
      <c r="BU368" s="23"/>
      <c r="BV368" s="23"/>
      <c r="BW368" s="23"/>
      <c r="BX368" s="23"/>
      <c r="BY368" s="23"/>
      <c r="BZ368" s="23"/>
      <c r="CA368" s="23"/>
      <c r="CB368" s="23"/>
      <c r="CC368" s="23"/>
      <c r="CD368" s="23"/>
      <c r="CE368" s="23"/>
      <c r="CF368" s="23"/>
      <c r="CG368" s="23"/>
      <c r="CH368" s="23"/>
      <c r="CI368" s="23"/>
      <c r="CJ368" s="23"/>
      <c r="CK368" s="23"/>
      <c r="CL368" s="23"/>
      <c r="CM368" s="23"/>
      <c r="CN368" s="23"/>
      <c r="CO368" s="23"/>
      <c r="CP368" s="23"/>
      <c r="CQ368" s="23"/>
      <c r="CR368" s="23"/>
      <c r="CS368" s="23"/>
      <c r="CT368" s="23"/>
      <c r="CU368" s="23"/>
      <c r="CV368" s="23"/>
      <c r="CW368" s="23"/>
      <c r="CX368" s="23"/>
      <c r="CY368" s="23"/>
      <c r="CZ368" s="23"/>
      <c r="DA368" s="23"/>
      <c r="DB368" s="23"/>
      <c r="DC368" s="23"/>
      <c r="DD368" s="23"/>
      <c r="DE368" s="23"/>
      <c r="DF368" s="23"/>
      <c r="DG368" s="23"/>
      <c r="DH368" s="23"/>
      <c r="DI368" s="23"/>
      <c r="DJ368" s="23"/>
      <c r="DK368" s="23"/>
      <c r="DL368" s="23"/>
      <c r="DM368" s="23"/>
      <c r="DN368" s="23"/>
      <c r="DO368" s="23"/>
      <c r="DP368" s="23"/>
      <c r="DQ368" s="23"/>
      <c r="DR368" s="23"/>
      <c r="DS368" s="23"/>
      <c r="DT368" s="23"/>
      <c r="DU368" s="23"/>
      <c r="DV368" s="23"/>
      <c r="DW368" s="23"/>
      <c r="DX368" s="23"/>
      <c r="DY368" s="23"/>
      <c r="DZ368" s="23"/>
      <c r="EA368" s="23"/>
      <c r="EB368" s="23"/>
      <c r="EC368" s="23"/>
      <c r="ED368" s="23"/>
      <c r="EE368" s="23"/>
      <c r="EF368" s="23"/>
      <c r="EG368" s="23"/>
      <c r="EH368" s="23"/>
      <c r="EI368" s="23"/>
      <c r="EJ368" s="23"/>
      <c r="EK368" s="23"/>
      <c r="EL368" s="23"/>
      <c r="EM368" s="23"/>
      <c r="EN368" s="23"/>
      <c r="EO368" s="23"/>
      <c r="EP368" s="23"/>
      <c r="EQ368" s="23"/>
      <c r="ER368" s="23"/>
      <c r="ES368" s="23"/>
      <c r="ET368" s="23"/>
      <c r="EU368" s="23"/>
      <c r="EV368" s="23"/>
      <c r="EW368" s="23"/>
      <c r="EX368" s="23"/>
      <c r="EY368" s="23"/>
      <c r="EZ368" s="23"/>
      <c r="FA368" s="23"/>
      <c r="FB368" s="23"/>
      <c r="FC368" s="23"/>
      <c r="FD368" s="23"/>
      <c r="FE368" s="23"/>
      <c r="FF368" s="23"/>
      <c r="FG368" s="23"/>
      <c r="FH368" s="23"/>
      <c r="FI368" s="23"/>
      <c r="FJ368" s="23"/>
      <c r="FK368" s="23"/>
      <c r="FL368" s="23"/>
      <c r="FM368" s="23"/>
      <c r="FN368" s="23"/>
      <c r="FO368" s="23"/>
      <c r="FP368" s="23"/>
      <c r="FQ368" s="23"/>
      <c r="FR368" s="23"/>
      <c r="FS368" s="23"/>
      <c r="FT368" s="23"/>
      <c r="FU368" s="23"/>
      <c r="FV368" s="23"/>
      <c r="FW368" s="23"/>
      <c r="FX368" s="23"/>
      <c r="FY368" s="23"/>
      <c r="FZ368" s="23"/>
      <c r="GA368" s="23"/>
      <c r="GB368" s="23"/>
      <c r="GC368" s="23"/>
      <c r="GD368" s="23"/>
      <c r="GE368" s="23"/>
      <c r="GF368" s="23"/>
      <c r="GG368" s="23"/>
      <c r="GH368" s="23"/>
      <c r="GI368" s="23"/>
      <c r="GJ368" s="23"/>
      <c r="GK368" s="23"/>
      <c r="GL368" s="23"/>
      <c r="GM368" s="23"/>
      <c r="GN368" s="23"/>
      <c r="GO368" s="23"/>
      <c r="GP368" s="23"/>
      <c r="GQ368" s="23"/>
      <c r="GR368" s="23"/>
      <c r="GS368" s="23"/>
      <c r="GT368" s="23"/>
      <c r="GU368" s="23"/>
      <c r="GV368" s="23"/>
      <c r="GW368" s="23"/>
      <c r="GX368" s="23"/>
      <c r="GY368" s="23"/>
      <c r="GZ368" s="23"/>
      <c r="HA368" s="23"/>
      <c r="HB368" s="23"/>
      <c r="HC368" s="23"/>
      <c r="HD368" s="23"/>
      <c r="HE368" s="23"/>
      <c r="HF368" s="23"/>
      <c r="HG368" s="23"/>
      <c r="HH368" s="23"/>
      <c r="HI368" s="23"/>
      <c r="HJ368" s="23"/>
      <c r="HK368" s="23"/>
      <c r="HL368" s="23"/>
      <c r="HM368" s="23"/>
      <c r="HN368" s="23"/>
      <c r="HO368" s="23"/>
      <c r="HP368" s="23"/>
      <c r="HQ368" s="23"/>
      <c r="HR368" s="23"/>
      <c r="HS368" s="23"/>
      <c r="HT368" s="23"/>
      <c r="HU368" s="23"/>
      <c r="HV368" s="23"/>
      <c r="HW368" s="23"/>
      <c r="HX368" s="23"/>
      <c r="HY368" s="23"/>
      <c r="HZ368" s="23"/>
      <c r="IA368" s="23"/>
      <c r="IB368" s="23"/>
      <c r="IC368" s="23"/>
      <c r="ID368" s="23"/>
      <c r="IE368" s="23"/>
      <c r="IF368" s="23"/>
      <c r="IG368" s="23"/>
      <c r="IH368" s="23"/>
      <c r="II368" s="23"/>
      <c r="IJ368" s="23"/>
      <c r="IK368" s="23"/>
      <c r="IL368" s="23"/>
      <c r="IM368" s="23"/>
      <c r="IN368" s="23"/>
      <c r="IO368" s="23"/>
      <c r="IP368" s="23"/>
      <c r="IQ368" s="23"/>
      <c r="IR368" s="23"/>
      <c r="IS368" s="23"/>
      <c r="IT368" s="23"/>
      <c r="IU368" s="23"/>
      <c r="IV368" s="23"/>
      <c r="IW368" s="23"/>
      <c r="IX368" s="23"/>
      <c r="IY368" s="23"/>
      <c r="IZ368" s="23"/>
      <c r="JA368" s="23"/>
      <c r="JB368" s="23"/>
      <c r="JC368" s="23"/>
      <c r="JD368" s="23"/>
      <c r="JE368" s="23"/>
      <c r="JF368" s="23"/>
      <c r="JG368" s="23"/>
      <c r="JH368" s="23"/>
      <c r="JI368" s="23"/>
      <c r="JJ368" s="23"/>
      <c r="JK368" s="23"/>
      <c r="JL368" s="23"/>
      <c r="JM368" s="23"/>
      <c r="JN368" s="23"/>
      <c r="JO368" s="23"/>
      <c r="JP368" s="23"/>
      <c r="JQ368" s="23"/>
      <c r="JR368" s="23"/>
      <c r="JS368" s="23"/>
      <c r="JT368" s="23"/>
      <c r="JU368" s="23"/>
      <c r="JV368" s="23"/>
      <c r="JW368" s="23"/>
      <c r="JX368" s="23"/>
      <c r="JY368" s="23"/>
      <c r="JZ368" s="23"/>
      <c r="KA368" s="23"/>
      <c r="KB368" s="23"/>
      <c r="KC368" s="23"/>
      <c r="KD368" s="23"/>
      <c r="KE368" s="23"/>
      <c r="KF368" s="23"/>
      <c r="KG368" s="23"/>
      <c r="KH368" s="23"/>
      <c r="KI368" s="23"/>
      <c r="KJ368" s="23"/>
      <c r="KK368" s="23"/>
      <c r="KL368" s="23"/>
      <c r="KM368" s="23"/>
      <c r="KN368" s="23"/>
      <c r="KO368" s="23"/>
      <c r="KP368" s="23"/>
      <c r="KQ368" s="23"/>
      <c r="KR368" s="23"/>
      <c r="KS368" s="23"/>
      <c r="KT368" s="23"/>
      <c r="KU368" s="23"/>
      <c r="KV368" s="23"/>
      <c r="KW368" s="23"/>
      <c r="KX368" s="23"/>
      <c r="KY368" s="23"/>
      <c r="KZ368" s="23"/>
      <c r="LA368" s="23"/>
      <c r="LB368" s="23"/>
      <c r="LC368" s="23"/>
      <c r="LD368" s="23"/>
      <c r="LE368" s="23"/>
      <c r="LF368" s="23"/>
      <c r="LG368" s="23"/>
      <c r="LH368" s="23"/>
      <c r="LI368" s="23"/>
      <c r="LJ368" s="23"/>
      <c r="LK368" s="23"/>
      <c r="LL368" s="23"/>
      <c r="LM368" s="23"/>
      <c r="LN368" s="23"/>
      <c r="LO368" s="23"/>
      <c r="LP368" s="23"/>
      <c r="LQ368" s="23"/>
      <c r="LR368" s="23"/>
      <c r="LS368" s="23"/>
      <c r="LT368" s="23"/>
      <c r="LU368" s="23"/>
      <c r="LV368" s="23"/>
      <c r="LW368" s="23"/>
      <c r="LX368" s="23"/>
      <c r="LY368" s="23"/>
      <c r="LZ368" s="23"/>
      <c r="MA368" s="23"/>
      <c r="MB368" s="23"/>
      <c r="MC368" s="23"/>
      <c r="MD368" s="23"/>
      <c r="ME368" s="23"/>
      <c r="MF368" s="23"/>
      <c r="MG368" s="23"/>
      <c r="MH368" s="23"/>
      <c r="MI368" s="23"/>
      <c r="MJ368" s="23"/>
      <c r="MK368" s="23"/>
      <c r="ML368" s="23"/>
      <c r="MM368" s="23"/>
      <c r="MN368" s="23"/>
      <c r="MO368" s="23"/>
      <c r="MP368" s="23"/>
      <c r="MQ368" s="23"/>
      <c r="MR368" s="23"/>
      <c r="MS368" s="23"/>
      <c r="MT368" s="23"/>
      <c r="MU368" s="23"/>
      <c r="MV368" s="23"/>
      <c r="MW368" s="23"/>
      <c r="MX368" s="23"/>
      <c r="MY368" s="23"/>
      <c r="MZ368" s="23"/>
      <c r="NA368" s="23"/>
      <c r="NB368" s="23"/>
      <c r="NC368" s="23"/>
      <c r="ND368" s="23"/>
      <c r="NE368" s="23"/>
      <c r="NF368" s="23"/>
      <c r="NG368" s="23"/>
      <c r="NH368" s="23"/>
      <c r="NI368" s="23"/>
      <c r="NJ368" s="23"/>
      <c r="NK368" s="23"/>
      <c r="NL368" s="23"/>
      <c r="NM368" s="23"/>
      <c r="NN368" s="23"/>
      <c r="NO368" s="23"/>
      <c r="NP368" s="23"/>
      <c r="NQ368" s="23"/>
      <c r="NR368" s="23"/>
      <c r="NS368" s="23"/>
      <c r="NT368" s="23"/>
      <c r="NU368" s="23"/>
      <c r="NV368" s="23"/>
      <c r="NW368" s="23"/>
      <c r="NX368" s="23"/>
      <c r="NY368" s="23"/>
      <c r="NZ368" s="23"/>
      <c r="OA368" s="23"/>
      <c r="OB368" s="23"/>
      <c r="OC368" s="23"/>
      <c r="OD368" s="23"/>
      <c r="OE368" s="23"/>
      <c r="OF368" s="23"/>
      <c r="OG368" s="23"/>
      <c r="OH368" s="23"/>
      <c r="OI368" s="23"/>
      <c r="OJ368" s="23"/>
      <c r="OK368" s="23"/>
      <c r="OL368" s="23"/>
      <c r="OM368" s="23"/>
      <c r="ON368" s="23"/>
      <c r="OO368" s="23"/>
      <c r="OP368" s="23"/>
      <c r="OQ368" s="23"/>
      <c r="OR368" s="23"/>
      <c r="OS368" s="23"/>
      <c r="OT368" s="23"/>
      <c r="OU368" s="23"/>
      <c r="OV368" s="23"/>
      <c r="OW368" s="23"/>
      <c r="OX368" s="23"/>
      <c r="OY368" s="23"/>
      <c r="OZ368" s="23"/>
      <c r="PA368" s="23"/>
      <c r="PB368" s="23"/>
      <c r="PC368" s="23"/>
      <c r="PD368" s="23"/>
      <c r="PE368" s="23"/>
      <c r="PF368" s="23"/>
      <c r="PG368" s="23"/>
      <c r="PH368" s="23"/>
      <c r="PI368" s="23"/>
      <c r="PJ368" s="23"/>
      <c r="PK368" s="23"/>
      <c r="PL368" s="23"/>
      <c r="PM368" s="23"/>
      <c r="PN368" s="23"/>
      <c r="PO368" s="23"/>
      <c r="PP368" s="23"/>
      <c r="PQ368" s="23"/>
      <c r="PR368" s="23"/>
      <c r="PS368" s="23"/>
      <c r="PT368" s="23"/>
      <c r="PU368" s="23"/>
      <c r="PV368" s="23"/>
      <c r="PW368" s="23"/>
      <c r="PX368" s="23"/>
      <c r="PY368" s="23"/>
      <c r="PZ368" s="23"/>
      <c r="QA368" s="23"/>
      <c r="QB368" s="23"/>
      <c r="QC368" s="23"/>
      <c r="QD368" s="23"/>
      <c r="QE368" s="23"/>
      <c r="QF368" s="23"/>
      <c r="QG368" s="23"/>
      <c r="QH368" s="23"/>
      <c r="QI368" s="23"/>
      <c r="QJ368" s="23"/>
      <c r="QK368" s="23"/>
      <c r="QL368" s="23"/>
      <c r="QM368" s="23"/>
      <c r="QN368" s="23"/>
      <c r="QO368" s="23"/>
      <c r="QP368" s="23"/>
      <c r="QQ368" s="23"/>
      <c r="QR368" s="23"/>
      <c r="QS368" s="23"/>
      <c r="QT368" s="23"/>
      <c r="QU368" s="23"/>
      <c r="QV368" s="23"/>
      <c r="QW368" s="23"/>
      <c r="QX368" s="23"/>
      <c r="QY368" s="23"/>
      <c r="QZ368" s="23"/>
      <c r="RA368" s="23"/>
      <c r="RB368" s="23"/>
      <c r="RC368" s="23"/>
      <c r="RD368" s="23"/>
      <c r="RE368" s="23"/>
      <c r="RF368" s="23"/>
      <c r="RG368" s="23"/>
      <c r="RH368" s="23"/>
      <c r="RI368" s="23"/>
      <c r="RJ368" s="23"/>
      <c r="RK368" s="23"/>
      <c r="RL368" s="23"/>
      <c r="RM368" s="23"/>
      <c r="RN368" s="23"/>
      <c r="RO368" s="23"/>
      <c r="RP368" s="23"/>
      <c r="RQ368" s="23"/>
      <c r="RR368" s="23"/>
      <c r="RS368" s="23"/>
      <c r="RT368" s="23"/>
      <c r="RU368" s="23"/>
      <c r="RV368" s="23"/>
      <c r="RW368" s="23"/>
      <c r="RX368" s="23"/>
      <c r="RY368" s="23"/>
      <c r="RZ368" s="23"/>
      <c r="SA368" s="23"/>
      <c r="SB368" s="23"/>
      <c r="SC368" s="23"/>
      <c r="SD368" s="23"/>
      <c r="SE368" s="23"/>
      <c r="SF368" s="23"/>
      <c r="SG368" s="23"/>
    </row>
    <row r="369" spans="1:14" ht="74.25" customHeight="1" x14ac:dyDescent="0.25">
      <c r="A369" s="77" t="s">
        <v>148</v>
      </c>
      <c r="B369" s="16"/>
      <c r="C369" s="16"/>
      <c r="D369" s="16"/>
      <c r="E369" s="16"/>
      <c r="F369" s="16">
        <f t="shared" si="63"/>
        <v>0</v>
      </c>
      <c r="G369" s="16"/>
      <c r="H369" s="17"/>
      <c r="I369" s="17">
        <f t="shared" si="67"/>
        <v>0</v>
      </c>
      <c r="J369" s="16"/>
      <c r="K369" s="16"/>
      <c r="L369" s="78">
        <f t="shared" si="68"/>
        <v>0</v>
      </c>
      <c r="M369" s="78">
        <f t="shared" si="64"/>
        <v>0</v>
      </c>
      <c r="N369" s="178"/>
    </row>
    <row r="370" spans="1:14" ht="82.5" customHeight="1" x14ac:dyDescent="0.25">
      <c r="A370" s="77" t="s">
        <v>149</v>
      </c>
      <c r="B370" s="78">
        <f>B371+B377+B383+B390+B397+B403</f>
        <v>0</v>
      </c>
      <c r="C370" s="78">
        <f t="shared" ref="C370:K370" si="69">C371+C377+C383+C390+C397+C403</f>
        <v>0</v>
      </c>
      <c r="D370" s="78">
        <f t="shared" si="69"/>
        <v>0</v>
      </c>
      <c r="E370" s="78">
        <f t="shared" si="69"/>
        <v>0</v>
      </c>
      <c r="F370" s="78">
        <f t="shared" si="63"/>
        <v>0</v>
      </c>
      <c r="G370" s="78">
        <f t="shared" si="69"/>
        <v>0</v>
      </c>
      <c r="H370" s="78">
        <f t="shared" ref="H370" si="70">H371+H377+H383+H390+H397+H403</f>
        <v>0</v>
      </c>
      <c r="I370" s="78">
        <f t="shared" si="67"/>
        <v>0</v>
      </c>
      <c r="J370" s="78">
        <f t="shared" ref="J370" si="71">J371+J377+J383+J390+J397+J403</f>
        <v>0</v>
      </c>
      <c r="K370" s="78">
        <f t="shared" si="69"/>
        <v>0</v>
      </c>
      <c r="L370" s="78">
        <f t="shared" si="68"/>
        <v>0</v>
      </c>
      <c r="M370" s="78">
        <f t="shared" si="64"/>
        <v>0</v>
      </c>
      <c r="N370" s="133"/>
    </row>
    <row r="371" spans="1:14" ht="30" customHeight="1" x14ac:dyDescent="0.25">
      <c r="A371" s="79" t="s">
        <v>150</v>
      </c>
      <c r="B371" s="50"/>
      <c r="C371" s="50"/>
      <c r="D371" s="50"/>
      <c r="E371" s="50"/>
      <c r="F371" s="50">
        <f t="shared" si="63"/>
        <v>0</v>
      </c>
      <c r="G371" s="50"/>
      <c r="H371" s="162"/>
      <c r="I371" s="147">
        <f t="shared" si="67"/>
        <v>0</v>
      </c>
      <c r="J371" s="50"/>
      <c r="K371" s="50"/>
      <c r="L371" s="50">
        <f t="shared" si="68"/>
        <v>0</v>
      </c>
      <c r="M371" s="50">
        <f t="shared" si="64"/>
        <v>0</v>
      </c>
      <c r="N371" s="134"/>
    </row>
    <row r="372" spans="1:14" ht="29.25" customHeight="1" x14ac:dyDescent="0.25">
      <c r="A372" s="28" t="s">
        <v>125</v>
      </c>
      <c r="B372" s="29"/>
      <c r="C372" s="29"/>
      <c r="D372" s="29"/>
      <c r="E372" s="45"/>
      <c r="F372" s="29">
        <f t="shared" si="63"/>
        <v>0</v>
      </c>
      <c r="G372" s="29"/>
      <c r="H372" s="148"/>
      <c r="I372" s="148">
        <f t="shared" si="67"/>
        <v>0</v>
      </c>
      <c r="J372" s="29"/>
      <c r="K372" s="29"/>
      <c r="L372" s="29">
        <f t="shared" si="68"/>
        <v>0</v>
      </c>
      <c r="M372" s="29">
        <f t="shared" si="64"/>
        <v>0</v>
      </c>
      <c r="N372" s="122"/>
    </row>
    <row r="373" spans="1:14" ht="27" customHeight="1" x14ac:dyDescent="0.25">
      <c r="A373" s="36" t="s">
        <v>126</v>
      </c>
      <c r="B373" s="37"/>
      <c r="C373" s="37"/>
      <c r="D373" s="37"/>
      <c r="E373" s="44"/>
      <c r="F373" s="37">
        <f t="shared" si="63"/>
        <v>0</v>
      </c>
      <c r="G373" s="37"/>
      <c r="H373" s="150"/>
      <c r="I373" s="150">
        <f t="shared" si="67"/>
        <v>0</v>
      </c>
      <c r="J373" s="37"/>
      <c r="K373" s="37"/>
      <c r="L373" s="37">
        <f t="shared" si="68"/>
        <v>0</v>
      </c>
      <c r="M373" s="37">
        <f t="shared" si="64"/>
        <v>0</v>
      </c>
      <c r="N373" s="125"/>
    </row>
    <row r="374" spans="1:14" ht="32.25" customHeight="1" x14ac:dyDescent="0.25">
      <c r="A374" s="80" t="s">
        <v>79</v>
      </c>
      <c r="B374" s="47"/>
      <c r="C374" s="47"/>
      <c r="D374" s="47"/>
      <c r="E374" s="81"/>
      <c r="F374" s="47">
        <f t="shared" si="63"/>
        <v>0</v>
      </c>
      <c r="G374" s="47"/>
      <c r="H374" s="152"/>
      <c r="I374" s="152">
        <f t="shared" si="67"/>
        <v>0</v>
      </c>
      <c r="J374" s="47"/>
      <c r="K374" s="47"/>
      <c r="L374" s="47">
        <f t="shared" si="68"/>
        <v>0</v>
      </c>
      <c r="M374" s="47">
        <f t="shared" si="64"/>
        <v>0</v>
      </c>
      <c r="N374" s="127"/>
    </row>
    <row r="375" spans="1:14" ht="31.5" customHeight="1" x14ac:dyDescent="0.25">
      <c r="A375" s="82" t="s">
        <v>128</v>
      </c>
      <c r="B375" s="68"/>
      <c r="C375" s="68"/>
      <c r="D375" s="68"/>
      <c r="E375" s="83"/>
      <c r="F375" s="68">
        <f t="shared" si="63"/>
        <v>0</v>
      </c>
      <c r="G375" s="68"/>
      <c r="H375" s="158"/>
      <c r="I375" s="158">
        <f t="shared" si="67"/>
        <v>0</v>
      </c>
      <c r="J375" s="68"/>
      <c r="K375" s="68"/>
      <c r="L375" s="68">
        <f t="shared" si="68"/>
        <v>0</v>
      </c>
      <c r="M375" s="68">
        <f t="shared" si="64"/>
        <v>0</v>
      </c>
      <c r="N375" s="130"/>
    </row>
    <row r="376" spans="1:14" ht="33" customHeight="1" x14ac:dyDescent="0.25">
      <c r="A376" s="33" t="s">
        <v>48</v>
      </c>
      <c r="B376" s="16"/>
      <c r="C376" s="16"/>
      <c r="D376" s="16"/>
      <c r="E376" s="78"/>
      <c r="F376" s="16">
        <f t="shared" si="63"/>
        <v>0</v>
      </c>
      <c r="G376" s="16"/>
      <c r="H376" s="17"/>
      <c r="I376" s="17">
        <f t="shared" si="67"/>
        <v>0</v>
      </c>
      <c r="J376" s="16"/>
      <c r="K376" s="16"/>
      <c r="L376" s="16">
        <f t="shared" si="68"/>
        <v>0</v>
      </c>
      <c r="M376" s="16">
        <f t="shared" si="64"/>
        <v>0</v>
      </c>
      <c r="N376" s="119"/>
    </row>
    <row r="377" spans="1:14" ht="33" customHeight="1" x14ac:dyDescent="0.25">
      <c r="A377" s="79" t="s">
        <v>151</v>
      </c>
      <c r="B377" s="50"/>
      <c r="C377" s="50"/>
      <c r="D377" s="50"/>
      <c r="E377" s="50"/>
      <c r="F377" s="50">
        <f t="shared" si="63"/>
        <v>0</v>
      </c>
      <c r="G377" s="50"/>
      <c r="H377" s="162"/>
      <c r="I377" s="147">
        <f t="shared" si="67"/>
        <v>0</v>
      </c>
      <c r="J377" s="50"/>
      <c r="K377" s="50"/>
      <c r="L377" s="50">
        <f t="shared" si="68"/>
        <v>0</v>
      </c>
      <c r="M377" s="50">
        <f t="shared" si="64"/>
        <v>0</v>
      </c>
      <c r="N377" s="134"/>
    </row>
    <row r="378" spans="1:14" ht="23.25" customHeight="1" x14ac:dyDescent="0.25">
      <c r="A378" s="28" t="s">
        <v>125</v>
      </c>
      <c r="B378" s="29"/>
      <c r="C378" s="29"/>
      <c r="D378" s="29"/>
      <c r="E378" s="29"/>
      <c r="F378" s="29">
        <f t="shared" si="63"/>
        <v>0</v>
      </c>
      <c r="G378" s="29"/>
      <c r="H378" s="148"/>
      <c r="I378" s="148">
        <f t="shared" si="67"/>
        <v>0</v>
      </c>
      <c r="J378" s="29"/>
      <c r="K378" s="29"/>
      <c r="L378" s="29">
        <f t="shared" si="68"/>
        <v>0</v>
      </c>
      <c r="M378" s="29">
        <f t="shared" si="64"/>
        <v>0</v>
      </c>
      <c r="N378" s="122"/>
    </row>
    <row r="379" spans="1:14" s="40" customFormat="1" ht="26.25" customHeight="1" x14ac:dyDescent="0.25">
      <c r="A379" s="61" t="s">
        <v>126</v>
      </c>
      <c r="B379" s="61"/>
      <c r="C379" s="61"/>
      <c r="D379" s="61"/>
      <c r="E379" s="61"/>
      <c r="F379" s="61">
        <f t="shared" si="63"/>
        <v>0</v>
      </c>
      <c r="G379" s="61"/>
      <c r="H379" s="61"/>
      <c r="I379" s="61">
        <f t="shared" si="67"/>
        <v>0</v>
      </c>
      <c r="J379" s="61"/>
      <c r="K379" s="61"/>
      <c r="L379" s="61">
        <f t="shared" si="68"/>
        <v>0</v>
      </c>
      <c r="M379" s="61">
        <f t="shared" si="64"/>
        <v>0</v>
      </c>
      <c r="N379" s="61"/>
    </row>
    <row r="380" spans="1:14" ht="24.75" customHeight="1" x14ac:dyDescent="0.25">
      <c r="A380" s="80" t="s">
        <v>79</v>
      </c>
      <c r="B380" s="47"/>
      <c r="C380" s="47"/>
      <c r="D380" s="47"/>
      <c r="E380" s="47"/>
      <c r="F380" s="47">
        <f t="shared" si="63"/>
        <v>0</v>
      </c>
      <c r="G380" s="47"/>
      <c r="H380" s="152"/>
      <c r="I380" s="152">
        <f t="shared" si="67"/>
        <v>0</v>
      </c>
      <c r="J380" s="47"/>
      <c r="K380" s="47"/>
      <c r="L380" s="47">
        <f t="shared" si="68"/>
        <v>0</v>
      </c>
      <c r="M380" s="47">
        <f t="shared" si="64"/>
        <v>0</v>
      </c>
      <c r="N380" s="127"/>
    </row>
    <row r="381" spans="1:14" ht="24.75" customHeight="1" x14ac:dyDescent="0.25">
      <c r="A381" s="82" t="s">
        <v>128</v>
      </c>
      <c r="B381" s="68"/>
      <c r="C381" s="68"/>
      <c r="D381" s="68"/>
      <c r="E381" s="68"/>
      <c r="F381" s="68">
        <f t="shared" si="63"/>
        <v>0</v>
      </c>
      <c r="G381" s="68"/>
      <c r="H381" s="158"/>
      <c r="I381" s="158">
        <f t="shared" si="67"/>
        <v>0</v>
      </c>
      <c r="J381" s="68"/>
      <c r="K381" s="68"/>
      <c r="L381" s="68">
        <f t="shared" si="68"/>
        <v>0</v>
      </c>
      <c r="M381" s="68">
        <f t="shared" si="64"/>
        <v>0</v>
      </c>
      <c r="N381" s="130"/>
    </row>
    <row r="382" spans="1:14" ht="25.5" customHeight="1" x14ac:dyDescent="0.25">
      <c r="A382" s="33" t="s">
        <v>48</v>
      </c>
      <c r="B382" s="16"/>
      <c r="C382" s="16"/>
      <c r="D382" s="16"/>
      <c r="E382" s="16"/>
      <c r="F382" s="16">
        <f t="shared" si="63"/>
        <v>0</v>
      </c>
      <c r="G382" s="16"/>
      <c r="H382" s="17"/>
      <c r="I382" s="17">
        <f t="shared" si="67"/>
        <v>0</v>
      </c>
      <c r="J382" s="16"/>
      <c r="K382" s="16"/>
      <c r="L382" s="16">
        <f t="shared" si="68"/>
        <v>0</v>
      </c>
      <c r="M382" s="16">
        <f t="shared" si="64"/>
        <v>0</v>
      </c>
      <c r="N382" s="119"/>
    </row>
    <row r="383" spans="1:14" ht="28.5" customHeight="1" x14ac:dyDescent="0.25">
      <c r="A383" s="79" t="s">
        <v>124</v>
      </c>
      <c r="B383" s="50"/>
      <c r="C383" s="50"/>
      <c r="D383" s="50"/>
      <c r="E383" s="50"/>
      <c r="F383" s="50">
        <f t="shared" si="63"/>
        <v>0</v>
      </c>
      <c r="G383" s="50"/>
      <c r="H383" s="162"/>
      <c r="I383" s="147">
        <f t="shared" si="67"/>
        <v>0</v>
      </c>
      <c r="J383" s="50"/>
      <c r="K383" s="50"/>
      <c r="L383" s="50">
        <f t="shared" si="68"/>
        <v>0</v>
      </c>
      <c r="M383" s="50">
        <f t="shared" si="64"/>
        <v>0</v>
      </c>
      <c r="N383" s="134"/>
    </row>
    <row r="384" spans="1:14" ht="23.25" customHeight="1" x14ac:dyDescent="0.25">
      <c r="A384" s="28" t="s">
        <v>125</v>
      </c>
      <c r="B384" s="29"/>
      <c r="C384" s="29"/>
      <c r="D384" s="29"/>
      <c r="E384" s="29"/>
      <c r="F384" s="29">
        <f t="shared" si="63"/>
        <v>0</v>
      </c>
      <c r="G384" s="29"/>
      <c r="H384" s="148"/>
      <c r="I384" s="148">
        <f t="shared" si="67"/>
        <v>0</v>
      </c>
      <c r="J384" s="29"/>
      <c r="K384" s="29"/>
      <c r="L384" s="29">
        <f t="shared" si="68"/>
        <v>0</v>
      </c>
      <c r="M384" s="29">
        <f t="shared" si="64"/>
        <v>0</v>
      </c>
      <c r="N384" s="122"/>
    </row>
    <row r="385" spans="1:14" s="40" customFormat="1" ht="26.25" customHeight="1" x14ac:dyDescent="0.25">
      <c r="A385" s="61" t="s">
        <v>126</v>
      </c>
      <c r="B385" s="61"/>
      <c r="C385" s="61"/>
      <c r="D385" s="61"/>
      <c r="E385" s="61"/>
      <c r="F385" s="61">
        <f t="shared" si="63"/>
        <v>0</v>
      </c>
      <c r="G385" s="61"/>
      <c r="H385" s="61"/>
      <c r="I385" s="61">
        <f t="shared" si="67"/>
        <v>0</v>
      </c>
      <c r="J385" s="61"/>
      <c r="K385" s="61"/>
      <c r="L385" s="61">
        <f t="shared" si="68"/>
        <v>0</v>
      </c>
      <c r="M385" s="61">
        <f t="shared" si="64"/>
        <v>0</v>
      </c>
      <c r="N385" s="61"/>
    </row>
    <row r="386" spans="1:14" s="32" customFormat="1" ht="26.25" customHeight="1" x14ac:dyDescent="0.25">
      <c r="A386" s="62" t="s">
        <v>79</v>
      </c>
      <c r="B386" s="47"/>
      <c r="C386" s="47"/>
      <c r="D386" s="47"/>
      <c r="E386" s="47"/>
      <c r="F386" s="47">
        <f t="shared" si="63"/>
        <v>0</v>
      </c>
      <c r="G386" s="47"/>
      <c r="H386" s="152"/>
      <c r="I386" s="152">
        <f t="shared" si="67"/>
        <v>0</v>
      </c>
      <c r="J386" s="47"/>
      <c r="K386" s="47"/>
      <c r="L386" s="47">
        <f t="shared" si="68"/>
        <v>0</v>
      </c>
      <c r="M386" s="47">
        <f t="shared" si="64"/>
        <v>0</v>
      </c>
      <c r="N386" s="127"/>
    </row>
    <row r="387" spans="1:14" ht="27.75" customHeight="1" x14ac:dyDescent="0.25">
      <c r="A387" s="64" t="s">
        <v>127</v>
      </c>
      <c r="B387" s="84"/>
      <c r="C387" s="84"/>
      <c r="D387" s="84"/>
      <c r="E387" s="84"/>
      <c r="F387" s="84">
        <f t="shared" si="63"/>
        <v>0</v>
      </c>
      <c r="G387" s="84"/>
      <c r="H387" s="156"/>
      <c r="I387" s="156">
        <f t="shared" si="67"/>
        <v>0</v>
      </c>
      <c r="J387" s="84"/>
      <c r="K387" s="84"/>
      <c r="L387" s="84">
        <f t="shared" si="68"/>
        <v>0</v>
      </c>
      <c r="M387" s="84">
        <f t="shared" si="64"/>
        <v>0</v>
      </c>
      <c r="N387" s="129"/>
    </row>
    <row r="388" spans="1:14" ht="28.5" customHeight="1" x14ac:dyDescent="0.25">
      <c r="A388" s="66" t="s">
        <v>128</v>
      </c>
      <c r="B388" s="68"/>
      <c r="C388" s="68"/>
      <c r="D388" s="68"/>
      <c r="E388" s="68"/>
      <c r="F388" s="68">
        <f t="shared" si="63"/>
        <v>0</v>
      </c>
      <c r="G388" s="68"/>
      <c r="H388" s="158"/>
      <c r="I388" s="158">
        <f t="shared" si="67"/>
        <v>0</v>
      </c>
      <c r="J388" s="68"/>
      <c r="K388" s="68"/>
      <c r="L388" s="68">
        <f t="shared" si="68"/>
        <v>0</v>
      </c>
      <c r="M388" s="68">
        <f t="shared" si="64"/>
        <v>0</v>
      </c>
      <c r="N388" s="130"/>
    </row>
    <row r="389" spans="1:14" ht="24.75" customHeight="1" x14ac:dyDescent="0.25">
      <c r="A389" s="33" t="s">
        <v>48</v>
      </c>
      <c r="B389" s="16"/>
      <c r="C389" s="16"/>
      <c r="D389" s="16"/>
      <c r="E389" s="16"/>
      <c r="F389" s="16">
        <f t="shared" si="63"/>
        <v>0</v>
      </c>
      <c r="G389" s="16"/>
      <c r="H389" s="17"/>
      <c r="I389" s="17">
        <f t="shared" si="67"/>
        <v>0</v>
      </c>
      <c r="J389" s="16"/>
      <c r="K389" s="16"/>
      <c r="L389" s="16">
        <f t="shared" si="68"/>
        <v>0</v>
      </c>
      <c r="M389" s="16">
        <f t="shared" si="64"/>
        <v>0</v>
      </c>
      <c r="N389" s="119"/>
    </row>
    <row r="390" spans="1:14" ht="30" customHeight="1" x14ac:dyDescent="0.25">
      <c r="A390" s="79" t="s">
        <v>129</v>
      </c>
      <c r="B390" s="50"/>
      <c r="C390" s="50"/>
      <c r="D390" s="50"/>
      <c r="E390" s="50"/>
      <c r="F390" s="50">
        <f t="shared" si="63"/>
        <v>0</v>
      </c>
      <c r="G390" s="50"/>
      <c r="H390" s="162"/>
      <c r="I390" s="147">
        <f t="shared" si="67"/>
        <v>0</v>
      </c>
      <c r="J390" s="50"/>
      <c r="K390" s="50"/>
      <c r="L390" s="50">
        <f t="shared" si="68"/>
        <v>0</v>
      </c>
      <c r="M390" s="50">
        <f t="shared" si="64"/>
        <v>0</v>
      </c>
      <c r="N390" s="134"/>
    </row>
    <row r="391" spans="1:14" ht="31.5" customHeight="1" x14ac:dyDescent="0.25">
      <c r="A391" s="28" t="s">
        <v>125</v>
      </c>
      <c r="B391" s="60"/>
      <c r="C391" s="60"/>
      <c r="D391" s="60"/>
      <c r="E391" s="45"/>
      <c r="F391" s="60">
        <f t="shared" si="63"/>
        <v>0</v>
      </c>
      <c r="G391" s="60"/>
      <c r="H391" s="153"/>
      <c r="I391" s="148">
        <f t="shared" si="67"/>
        <v>0</v>
      </c>
      <c r="J391" s="60"/>
      <c r="K391" s="60"/>
      <c r="L391" s="45">
        <f t="shared" si="68"/>
        <v>0</v>
      </c>
      <c r="M391" s="45">
        <f t="shared" si="64"/>
        <v>0</v>
      </c>
      <c r="N391" s="135"/>
    </row>
    <row r="392" spans="1:14" s="40" customFormat="1" ht="22.5" customHeight="1" x14ac:dyDescent="0.25">
      <c r="A392" s="61" t="s">
        <v>126</v>
      </c>
      <c r="B392" s="61"/>
      <c r="C392" s="61"/>
      <c r="D392" s="61"/>
      <c r="E392" s="61"/>
      <c r="F392" s="61">
        <f t="shared" si="63"/>
        <v>0</v>
      </c>
      <c r="G392" s="61"/>
      <c r="H392" s="61"/>
      <c r="I392" s="61">
        <f t="shared" si="67"/>
        <v>0</v>
      </c>
      <c r="J392" s="61"/>
      <c r="K392" s="61"/>
      <c r="L392" s="61">
        <f t="shared" si="68"/>
        <v>0</v>
      </c>
      <c r="M392" s="61">
        <f t="shared" si="64"/>
        <v>0</v>
      </c>
      <c r="N392" s="61"/>
    </row>
    <row r="393" spans="1:14" ht="27.75" customHeight="1" x14ac:dyDescent="0.25">
      <c r="A393" s="62" t="s">
        <v>79</v>
      </c>
      <c r="B393" s="63"/>
      <c r="C393" s="63"/>
      <c r="D393" s="63"/>
      <c r="E393" s="81"/>
      <c r="F393" s="63">
        <f t="shared" si="63"/>
        <v>0</v>
      </c>
      <c r="G393" s="63"/>
      <c r="H393" s="154"/>
      <c r="I393" s="152">
        <f t="shared" si="67"/>
        <v>0</v>
      </c>
      <c r="J393" s="63"/>
      <c r="K393" s="63"/>
      <c r="L393" s="81">
        <f t="shared" si="68"/>
        <v>0</v>
      </c>
      <c r="M393" s="81">
        <f t="shared" si="64"/>
        <v>0</v>
      </c>
      <c r="N393" s="127"/>
    </row>
    <row r="394" spans="1:14" ht="27.75" customHeight="1" x14ac:dyDescent="0.25">
      <c r="A394" s="64" t="s">
        <v>127</v>
      </c>
      <c r="B394" s="85"/>
      <c r="C394" s="65"/>
      <c r="D394" s="85"/>
      <c r="E394" s="86"/>
      <c r="F394" s="65">
        <f t="shared" si="63"/>
        <v>0</v>
      </c>
      <c r="G394" s="65"/>
      <c r="H394" s="155"/>
      <c r="I394" s="156">
        <f t="shared" si="67"/>
        <v>0</v>
      </c>
      <c r="J394" s="85"/>
      <c r="K394" s="85"/>
      <c r="L394" s="86">
        <f t="shared" si="68"/>
        <v>0</v>
      </c>
      <c r="M394" s="86">
        <f t="shared" si="64"/>
        <v>0</v>
      </c>
      <c r="N394" s="129"/>
    </row>
    <row r="395" spans="1:14" ht="29.25" customHeight="1" x14ac:dyDescent="0.25">
      <c r="A395" s="66" t="s">
        <v>128</v>
      </c>
      <c r="B395" s="87"/>
      <c r="C395" s="67"/>
      <c r="D395" s="87"/>
      <c r="E395" s="83"/>
      <c r="F395" s="67">
        <f t="shared" ref="F395:F460" si="72">G395+H395</f>
        <v>0</v>
      </c>
      <c r="G395" s="67"/>
      <c r="H395" s="157"/>
      <c r="I395" s="158">
        <f t="shared" si="67"/>
        <v>0</v>
      </c>
      <c r="J395" s="87"/>
      <c r="K395" s="87"/>
      <c r="L395" s="83">
        <f t="shared" si="68"/>
        <v>0</v>
      </c>
      <c r="M395" s="83">
        <f t="shared" ref="M395:M460" si="73">D395+L395</f>
        <v>0</v>
      </c>
      <c r="N395" s="130"/>
    </row>
    <row r="396" spans="1:14" ht="26.25" customHeight="1" x14ac:dyDescent="0.25">
      <c r="A396" s="33" t="s">
        <v>48</v>
      </c>
      <c r="B396" s="16"/>
      <c r="C396" s="16"/>
      <c r="D396" s="16"/>
      <c r="E396" s="78"/>
      <c r="F396" s="16">
        <f t="shared" si="72"/>
        <v>0</v>
      </c>
      <c r="G396" s="16"/>
      <c r="H396" s="17"/>
      <c r="I396" s="17">
        <f t="shared" si="67"/>
        <v>0</v>
      </c>
      <c r="J396" s="16"/>
      <c r="K396" s="16"/>
      <c r="L396" s="78">
        <f t="shared" si="68"/>
        <v>0</v>
      </c>
      <c r="M396" s="78">
        <f t="shared" si="73"/>
        <v>0</v>
      </c>
      <c r="N396" s="119"/>
    </row>
    <row r="397" spans="1:14" ht="27" customHeight="1" x14ac:dyDescent="0.25">
      <c r="A397" s="79" t="s">
        <v>130</v>
      </c>
      <c r="B397" s="50"/>
      <c r="C397" s="50"/>
      <c r="D397" s="50"/>
      <c r="E397" s="50"/>
      <c r="F397" s="50">
        <f t="shared" si="72"/>
        <v>0</v>
      </c>
      <c r="G397" s="50"/>
      <c r="H397" s="162"/>
      <c r="I397" s="147">
        <f t="shared" si="67"/>
        <v>0</v>
      </c>
      <c r="J397" s="50"/>
      <c r="K397" s="50"/>
      <c r="L397" s="50">
        <f t="shared" si="68"/>
        <v>0</v>
      </c>
      <c r="M397" s="50">
        <f t="shared" si="73"/>
        <v>0</v>
      </c>
      <c r="N397" s="134"/>
    </row>
    <row r="398" spans="1:14" ht="25.5" customHeight="1" x14ac:dyDescent="0.25">
      <c r="A398" s="28" t="s">
        <v>125</v>
      </c>
      <c r="B398" s="29"/>
      <c r="C398" s="29"/>
      <c r="D398" s="29"/>
      <c r="E398" s="29"/>
      <c r="F398" s="29">
        <f t="shared" si="72"/>
        <v>0</v>
      </c>
      <c r="G398" s="29"/>
      <c r="H398" s="148"/>
      <c r="I398" s="148">
        <f t="shared" si="67"/>
        <v>0</v>
      </c>
      <c r="J398" s="29"/>
      <c r="K398" s="29"/>
      <c r="L398" s="29">
        <f t="shared" si="68"/>
        <v>0</v>
      </c>
      <c r="M398" s="29">
        <f t="shared" si="73"/>
        <v>0</v>
      </c>
      <c r="N398" s="122"/>
    </row>
    <row r="399" spans="1:14" s="40" customFormat="1" ht="27.75" customHeight="1" x14ac:dyDescent="0.25">
      <c r="A399" s="61" t="s">
        <v>126</v>
      </c>
      <c r="B399" s="61"/>
      <c r="C399" s="61"/>
      <c r="D399" s="61"/>
      <c r="E399" s="61"/>
      <c r="F399" s="61">
        <f t="shared" si="72"/>
        <v>0</v>
      </c>
      <c r="G399" s="61"/>
      <c r="H399" s="61"/>
      <c r="I399" s="61">
        <f t="shared" si="67"/>
        <v>0</v>
      </c>
      <c r="J399" s="61"/>
      <c r="K399" s="61"/>
      <c r="L399" s="61">
        <f t="shared" si="68"/>
        <v>0</v>
      </c>
      <c r="M399" s="61">
        <f t="shared" si="73"/>
        <v>0</v>
      </c>
      <c r="N399" s="61"/>
    </row>
    <row r="400" spans="1:14" ht="23.25" customHeight="1" x14ac:dyDescent="0.25">
      <c r="A400" s="62" t="s">
        <v>79</v>
      </c>
      <c r="B400" s="47"/>
      <c r="C400" s="47"/>
      <c r="D400" s="47"/>
      <c r="E400" s="47"/>
      <c r="F400" s="47">
        <f t="shared" si="72"/>
        <v>0</v>
      </c>
      <c r="G400" s="47"/>
      <c r="H400" s="152"/>
      <c r="I400" s="152">
        <f t="shared" si="67"/>
        <v>0</v>
      </c>
      <c r="J400" s="47"/>
      <c r="K400" s="47"/>
      <c r="L400" s="47">
        <f t="shared" si="68"/>
        <v>0</v>
      </c>
      <c r="M400" s="47">
        <f t="shared" si="73"/>
        <v>0</v>
      </c>
      <c r="N400" s="127"/>
    </row>
    <row r="401" spans="1:14" ht="34.5" customHeight="1" x14ac:dyDescent="0.25">
      <c r="A401" s="66" t="s">
        <v>128</v>
      </c>
      <c r="B401" s="68"/>
      <c r="C401" s="68"/>
      <c r="D401" s="68"/>
      <c r="E401" s="68"/>
      <c r="F401" s="68">
        <f t="shared" si="72"/>
        <v>0</v>
      </c>
      <c r="G401" s="68"/>
      <c r="H401" s="158"/>
      <c r="I401" s="158">
        <f t="shared" si="67"/>
        <v>0</v>
      </c>
      <c r="J401" s="68"/>
      <c r="K401" s="68"/>
      <c r="L401" s="68">
        <f t="shared" si="68"/>
        <v>0</v>
      </c>
      <c r="M401" s="68">
        <f t="shared" si="73"/>
        <v>0</v>
      </c>
      <c r="N401" s="130"/>
    </row>
    <row r="402" spans="1:14" ht="28.5" customHeight="1" x14ac:dyDescent="0.25">
      <c r="A402" s="33" t="s">
        <v>48</v>
      </c>
      <c r="B402" s="16"/>
      <c r="C402" s="16"/>
      <c r="D402" s="16"/>
      <c r="E402" s="16"/>
      <c r="F402" s="16">
        <f t="shared" si="72"/>
        <v>0</v>
      </c>
      <c r="G402" s="16"/>
      <c r="H402" s="17"/>
      <c r="I402" s="17">
        <f t="shared" si="67"/>
        <v>0</v>
      </c>
      <c r="J402" s="16"/>
      <c r="K402" s="16"/>
      <c r="L402" s="16">
        <f t="shared" si="68"/>
        <v>0</v>
      </c>
      <c r="M402" s="16">
        <f t="shared" si="73"/>
        <v>0</v>
      </c>
      <c r="N402" s="119"/>
    </row>
    <row r="403" spans="1:14" ht="25.5" customHeight="1" x14ac:dyDescent="0.25">
      <c r="A403" s="79" t="s">
        <v>131</v>
      </c>
      <c r="B403" s="50"/>
      <c r="C403" s="50"/>
      <c r="D403" s="50"/>
      <c r="E403" s="50"/>
      <c r="F403" s="50">
        <f t="shared" si="72"/>
        <v>0</v>
      </c>
      <c r="G403" s="50"/>
      <c r="H403" s="162"/>
      <c r="I403" s="147">
        <f t="shared" si="67"/>
        <v>0</v>
      </c>
      <c r="J403" s="50"/>
      <c r="K403" s="50"/>
      <c r="L403" s="50">
        <f t="shared" si="68"/>
        <v>0</v>
      </c>
      <c r="M403" s="50">
        <f t="shared" si="73"/>
        <v>0</v>
      </c>
      <c r="N403" s="134"/>
    </row>
    <row r="404" spans="1:14" ht="32.25" customHeight="1" x14ac:dyDescent="0.25">
      <c r="A404" s="28" t="s">
        <v>125</v>
      </c>
      <c r="B404" s="29"/>
      <c r="C404" s="29"/>
      <c r="D404" s="29"/>
      <c r="E404" s="29"/>
      <c r="F404" s="29">
        <f t="shared" si="72"/>
        <v>0</v>
      </c>
      <c r="G404" s="29"/>
      <c r="H404" s="148"/>
      <c r="I404" s="148">
        <f t="shared" si="67"/>
        <v>0</v>
      </c>
      <c r="J404" s="29"/>
      <c r="K404" s="29"/>
      <c r="L404" s="29">
        <f t="shared" si="68"/>
        <v>0</v>
      </c>
      <c r="M404" s="29">
        <f t="shared" si="73"/>
        <v>0</v>
      </c>
      <c r="N404" s="122"/>
    </row>
    <row r="405" spans="1:14" s="40" customFormat="1" ht="26.25" customHeight="1" x14ac:dyDescent="0.25">
      <c r="A405" s="61" t="s">
        <v>126</v>
      </c>
      <c r="B405" s="61"/>
      <c r="C405" s="61"/>
      <c r="D405" s="61"/>
      <c r="E405" s="61"/>
      <c r="F405" s="61">
        <f t="shared" si="72"/>
        <v>0</v>
      </c>
      <c r="G405" s="61"/>
      <c r="H405" s="61"/>
      <c r="I405" s="61">
        <f t="shared" si="67"/>
        <v>0</v>
      </c>
      <c r="J405" s="61"/>
      <c r="K405" s="61"/>
      <c r="L405" s="61">
        <f t="shared" si="68"/>
        <v>0</v>
      </c>
      <c r="M405" s="61">
        <f t="shared" si="73"/>
        <v>0</v>
      </c>
      <c r="N405" s="61"/>
    </row>
    <row r="406" spans="1:14" ht="27" customHeight="1" x14ac:dyDescent="0.25">
      <c r="A406" s="62" t="s">
        <v>79</v>
      </c>
      <c r="B406" s="47"/>
      <c r="C406" s="47"/>
      <c r="D406" s="47"/>
      <c r="E406" s="47"/>
      <c r="F406" s="47">
        <f t="shared" si="72"/>
        <v>0</v>
      </c>
      <c r="G406" s="47"/>
      <c r="H406" s="152"/>
      <c r="I406" s="152">
        <f t="shared" si="67"/>
        <v>0</v>
      </c>
      <c r="J406" s="47"/>
      <c r="K406" s="47"/>
      <c r="L406" s="47">
        <f t="shared" si="68"/>
        <v>0</v>
      </c>
      <c r="M406" s="47">
        <f t="shared" si="73"/>
        <v>0</v>
      </c>
      <c r="N406" s="127"/>
    </row>
    <row r="407" spans="1:14" ht="21" customHeight="1" x14ac:dyDescent="0.25">
      <c r="A407" s="66" t="s">
        <v>128</v>
      </c>
      <c r="B407" s="68"/>
      <c r="C407" s="68"/>
      <c r="D407" s="68"/>
      <c r="E407" s="68"/>
      <c r="F407" s="68">
        <f t="shared" si="72"/>
        <v>0</v>
      </c>
      <c r="G407" s="68"/>
      <c r="H407" s="158"/>
      <c r="I407" s="158">
        <f t="shared" si="67"/>
        <v>0</v>
      </c>
      <c r="J407" s="68"/>
      <c r="K407" s="68"/>
      <c r="L407" s="68">
        <f t="shared" si="68"/>
        <v>0</v>
      </c>
      <c r="M407" s="68">
        <f t="shared" si="73"/>
        <v>0</v>
      </c>
      <c r="N407" s="130"/>
    </row>
    <row r="408" spans="1:14" ht="27" customHeight="1" x14ac:dyDescent="0.25">
      <c r="A408" s="33" t="s">
        <v>48</v>
      </c>
      <c r="B408" s="16"/>
      <c r="C408" s="16"/>
      <c r="D408" s="16"/>
      <c r="E408" s="16"/>
      <c r="F408" s="16">
        <f t="shared" si="72"/>
        <v>0</v>
      </c>
      <c r="G408" s="16"/>
      <c r="H408" s="17"/>
      <c r="I408" s="17">
        <f t="shared" si="67"/>
        <v>0</v>
      </c>
      <c r="J408" s="16"/>
      <c r="K408" s="16"/>
      <c r="L408" s="16">
        <f t="shared" si="68"/>
        <v>0</v>
      </c>
      <c r="M408" s="16">
        <f t="shared" si="73"/>
        <v>0</v>
      </c>
      <c r="N408" s="119"/>
    </row>
    <row r="409" spans="1:14" ht="28.5" customHeight="1" x14ac:dyDescent="0.25">
      <c r="A409" s="30" t="s">
        <v>152</v>
      </c>
      <c r="B409" s="35">
        <f>SUM(B411:B413)</f>
        <v>0</v>
      </c>
      <c r="C409" s="35">
        <f t="shared" ref="C409:K409" si="74">SUM(C411:C413)</f>
        <v>0</v>
      </c>
      <c r="D409" s="35">
        <f t="shared" si="74"/>
        <v>0</v>
      </c>
      <c r="E409" s="35">
        <f t="shared" si="74"/>
        <v>0</v>
      </c>
      <c r="F409" s="35">
        <f t="shared" si="72"/>
        <v>0</v>
      </c>
      <c r="G409" s="35">
        <f t="shared" si="74"/>
        <v>0</v>
      </c>
      <c r="H409" s="35">
        <f t="shared" si="74"/>
        <v>0</v>
      </c>
      <c r="I409" s="35">
        <f t="shared" si="67"/>
        <v>0</v>
      </c>
      <c r="J409" s="35">
        <f t="shared" si="74"/>
        <v>0</v>
      </c>
      <c r="K409" s="35">
        <f t="shared" si="74"/>
        <v>0</v>
      </c>
      <c r="L409" s="35">
        <f t="shared" si="68"/>
        <v>0</v>
      </c>
      <c r="M409" s="35">
        <f t="shared" si="73"/>
        <v>0</v>
      </c>
      <c r="N409" s="124"/>
    </row>
    <row r="410" spans="1:14" ht="23.25" customHeight="1" x14ac:dyDescent="0.25">
      <c r="A410" s="57" t="s">
        <v>133</v>
      </c>
      <c r="B410" s="16"/>
      <c r="C410" s="16"/>
      <c r="D410" s="12"/>
      <c r="E410" s="78"/>
      <c r="F410" s="34">
        <f t="shared" si="72"/>
        <v>0</v>
      </c>
      <c r="G410" s="34"/>
      <c r="H410" s="17"/>
      <c r="I410" s="17">
        <f t="shared" si="67"/>
        <v>0</v>
      </c>
      <c r="J410" s="17"/>
      <c r="K410" s="17"/>
      <c r="L410" s="78">
        <f t="shared" si="68"/>
        <v>0</v>
      </c>
      <c r="M410" s="78">
        <f t="shared" si="73"/>
        <v>0</v>
      </c>
      <c r="N410" s="119"/>
    </row>
    <row r="411" spans="1:14" ht="33.75" customHeight="1" x14ac:dyDescent="0.25">
      <c r="A411" s="64" t="s">
        <v>134</v>
      </c>
      <c r="B411" s="70"/>
      <c r="C411" s="70"/>
      <c r="D411" s="70"/>
      <c r="E411" s="88"/>
      <c r="F411" s="70">
        <f t="shared" si="72"/>
        <v>0</v>
      </c>
      <c r="G411" s="70"/>
      <c r="H411" s="159"/>
      <c r="I411" s="159">
        <f t="shared" si="67"/>
        <v>0</v>
      </c>
      <c r="J411" s="70"/>
      <c r="K411" s="70"/>
      <c r="L411" s="70">
        <f t="shared" si="68"/>
        <v>0</v>
      </c>
      <c r="M411" s="70">
        <f t="shared" si="73"/>
        <v>0</v>
      </c>
      <c r="N411" s="131"/>
    </row>
    <row r="412" spans="1:14" ht="27.75" customHeight="1" x14ac:dyDescent="0.25">
      <c r="A412" s="74" t="s">
        <v>144</v>
      </c>
      <c r="B412" s="16"/>
      <c r="C412" s="16"/>
      <c r="D412" s="16"/>
      <c r="E412" s="78"/>
      <c r="F412" s="16">
        <f t="shared" si="72"/>
        <v>0</v>
      </c>
      <c r="G412" s="16"/>
      <c r="H412" s="17"/>
      <c r="I412" s="17">
        <f t="shared" si="67"/>
        <v>0</v>
      </c>
      <c r="J412" s="16"/>
      <c r="K412" s="16"/>
      <c r="L412" s="78">
        <f t="shared" si="68"/>
        <v>0</v>
      </c>
      <c r="M412" s="78">
        <f t="shared" si="73"/>
        <v>0</v>
      </c>
      <c r="N412" s="119"/>
    </row>
    <row r="413" spans="1:14" ht="29.25" customHeight="1" x14ac:dyDescent="0.25">
      <c r="A413" s="74"/>
      <c r="B413" s="16"/>
      <c r="C413" s="16"/>
      <c r="D413" s="16"/>
      <c r="E413" s="78"/>
      <c r="F413" s="34">
        <f t="shared" si="72"/>
        <v>0</v>
      </c>
      <c r="G413" s="34"/>
      <c r="H413" s="17"/>
      <c r="I413" s="17">
        <f t="shared" si="67"/>
        <v>0</v>
      </c>
      <c r="J413" s="16"/>
      <c r="K413" s="16"/>
      <c r="L413" s="78">
        <f t="shared" si="68"/>
        <v>0</v>
      </c>
      <c r="M413" s="78">
        <f t="shared" si="73"/>
        <v>0</v>
      </c>
      <c r="N413" s="123"/>
    </row>
    <row r="414" spans="1:14" ht="36.75" customHeight="1" x14ac:dyDescent="0.25">
      <c r="A414" s="33" t="s">
        <v>48</v>
      </c>
      <c r="B414" s="16"/>
      <c r="C414" s="16"/>
      <c r="D414" s="16"/>
      <c r="E414" s="78"/>
      <c r="F414" s="16">
        <f t="shared" si="72"/>
        <v>0</v>
      </c>
      <c r="G414" s="16"/>
      <c r="H414" s="17"/>
      <c r="I414" s="17">
        <f t="shared" si="67"/>
        <v>0</v>
      </c>
      <c r="J414" s="16"/>
      <c r="K414" s="16"/>
      <c r="L414" s="78">
        <f t="shared" si="68"/>
        <v>0</v>
      </c>
      <c r="M414" s="78">
        <f t="shared" si="73"/>
        <v>0</v>
      </c>
      <c r="N414" s="119"/>
    </row>
    <row r="415" spans="1:14" s="4" customFormat="1" ht="50.25" customHeight="1" x14ac:dyDescent="0.25">
      <c r="A415" s="30" t="s">
        <v>153</v>
      </c>
      <c r="B415" s="16">
        <f>SUM(B417:B419)</f>
        <v>0</v>
      </c>
      <c r="C415" s="16">
        <f t="shared" ref="C415:K415" si="75">SUM(C417:C419)</f>
        <v>0</v>
      </c>
      <c r="D415" s="16">
        <f t="shared" si="75"/>
        <v>0</v>
      </c>
      <c r="E415" s="16">
        <f t="shared" si="75"/>
        <v>0</v>
      </c>
      <c r="F415" s="16">
        <f t="shared" si="72"/>
        <v>0</v>
      </c>
      <c r="G415" s="16">
        <f t="shared" si="75"/>
        <v>0</v>
      </c>
      <c r="H415" s="16">
        <f t="shared" si="75"/>
        <v>0</v>
      </c>
      <c r="I415" s="16">
        <f t="shared" si="67"/>
        <v>0</v>
      </c>
      <c r="J415" s="16">
        <f t="shared" si="75"/>
        <v>0</v>
      </c>
      <c r="K415" s="16">
        <f t="shared" si="75"/>
        <v>0</v>
      </c>
      <c r="L415" s="16">
        <f t="shared" si="68"/>
        <v>0</v>
      </c>
      <c r="M415" s="16">
        <f t="shared" si="73"/>
        <v>0</v>
      </c>
      <c r="N415" s="124"/>
    </row>
    <row r="416" spans="1:14" s="4" customFormat="1" ht="38.25" customHeight="1" x14ac:dyDescent="0.25">
      <c r="A416" s="57" t="s">
        <v>208</v>
      </c>
      <c r="B416" s="16"/>
      <c r="C416" s="16"/>
      <c r="D416" s="16"/>
      <c r="E416" s="16"/>
      <c r="F416" s="16">
        <f t="shared" si="72"/>
        <v>0</v>
      </c>
      <c r="G416" s="16"/>
      <c r="H416" s="17"/>
      <c r="I416" s="17">
        <f t="shared" si="67"/>
        <v>0</v>
      </c>
      <c r="J416" s="16"/>
      <c r="K416" s="16"/>
      <c r="L416" s="16">
        <f t="shared" si="68"/>
        <v>0</v>
      </c>
      <c r="M416" s="16">
        <f t="shared" si="73"/>
        <v>0</v>
      </c>
      <c r="N416" s="119"/>
    </row>
    <row r="417" spans="1:14" s="4" customFormat="1" ht="21.75" hidden="1" customHeight="1" x14ac:dyDescent="0.25">
      <c r="A417" s="30"/>
      <c r="B417" s="16"/>
      <c r="C417" s="16"/>
      <c r="D417" s="16"/>
      <c r="E417" s="16"/>
      <c r="F417" s="16">
        <f t="shared" si="72"/>
        <v>0</v>
      </c>
      <c r="G417" s="16"/>
      <c r="H417" s="17"/>
      <c r="I417" s="17">
        <f t="shared" si="67"/>
        <v>0</v>
      </c>
      <c r="J417" s="16"/>
      <c r="K417" s="16"/>
      <c r="L417" s="16">
        <f t="shared" si="68"/>
        <v>0</v>
      </c>
      <c r="M417" s="16">
        <f t="shared" si="73"/>
        <v>0</v>
      </c>
      <c r="N417" s="119"/>
    </row>
    <row r="418" spans="1:14" s="4" customFormat="1" ht="18" hidden="1" customHeight="1" x14ac:dyDescent="0.25">
      <c r="A418" s="30"/>
      <c r="B418" s="16"/>
      <c r="C418" s="16"/>
      <c r="D418" s="16"/>
      <c r="E418" s="16"/>
      <c r="F418" s="16">
        <f t="shared" si="72"/>
        <v>0</v>
      </c>
      <c r="G418" s="16"/>
      <c r="H418" s="17"/>
      <c r="I418" s="17">
        <f t="shared" si="67"/>
        <v>0</v>
      </c>
      <c r="J418" s="16"/>
      <c r="K418" s="16"/>
      <c r="L418" s="16">
        <f t="shared" si="68"/>
        <v>0</v>
      </c>
      <c r="M418" s="16">
        <f t="shared" si="73"/>
        <v>0</v>
      </c>
      <c r="N418" s="119"/>
    </row>
    <row r="419" spans="1:14" s="4" customFormat="1" ht="14.25" hidden="1" customHeight="1" x14ac:dyDescent="0.25">
      <c r="A419" s="30"/>
      <c r="B419" s="16"/>
      <c r="C419" s="16"/>
      <c r="D419" s="16"/>
      <c r="E419" s="16"/>
      <c r="F419" s="16">
        <f t="shared" si="72"/>
        <v>0</v>
      </c>
      <c r="G419" s="16"/>
      <c r="H419" s="17"/>
      <c r="I419" s="17">
        <f t="shared" si="67"/>
        <v>0</v>
      </c>
      <c r="J419" s="16"/>
      <c r="K419" s="16"/>
      <c r="L419" s="16">
        <f t="shared" si="68"/>
        <v>0</v>
      </c>
      <c r="M419" s="16">
        <f t="shared" si="73"/>
        <v>0</v>
      </c>
      <c r="N419" s="119"/>
    </row>
    <row r="420" spans="1:14" s="4" customFormat="1" ht="25.5" customHeight="1" x14ac:dyDescent="0.25">
      <c r="A420" s="30" t="s">
        <v>154</v>
      </c>
      <c r="B420" s="16"/>
      <c r="C420" s="16"/>
      <c r="D420" s="16"/>
      <c r="E420" s="16"/>
      <c r="F420" s="16">
        <f t="shared" si="72"/>
        <v>0</v>
      </c>
      <c r="G420" s="16"/>
      <c r="H420" s="17"/>
      <c r="I420" s="17">
        <f t="shared" si="67"/>
        <v>0</v>
      </c>
      <c r="J420" s="16"/>
      <c r="K420" s="16"/>
      <c r="L420" s="16">
        <f t="shared" si="68"/>
        <v>0</v>
      </c>
      <c r="M420" s="16">
        <f t="shared" si="73"/>
        <v>0</v>
      </c>
      <c r="N420" s="119"/>
    </row>
    <row r="421" spans="1:14" s="4" customFormat="1" ht="75.75" customHeight="1" x14ac:dyDescent="0.25">
      <c r="A421" s="28" t="s">
        <v>155</v>
      </c>
      <c r="B421" s="45">
        <f>B423+B424+B425</f>
        <v>1475375.12</v>
      </c>
      <c r="C421" s="45">
        <f t="shared" ref="C421:K421" si="76">C423+C424+C425</f>
        <v>2131720</v>
      </c>
      <c r="D421" s="45">
        <f t="shared" si="76"/>
        <v>2131720</v>
      </c>
      <c r="E421" s="45">
        <f t="shared" si="76"/>
        <v>987937.5</v>
      </c>
      <c r="F421" s="45">
        <f t="shared" si="72"/>
        <v>0</v>
      </c>
      <c r="G421" s="45">
        <f t="shared" si="76"/>
        <v>0</v>
      </c>
      <c r="H421" s="45">
        <f t="shared" si="76"/>
        <v>0</v>
      </c>
      <c r="I421" s="45">
        <f t="shared" ref="I421:I484" si="77">J421+K421</f>
        <v>0</v>
      </c>
      <c r="J421" s="45">
        <f t="shared" si="76"/>
        <v>0</v>
      </c>
      <c r="K421" s="45">
        <f t="shared" si="76"/>
        <v>0</v>
      </c>
      <c r="L421" s="45">
        <f t="shared" ref="L421:L482" si="78">I421+F421</f>
        <v>0</v>
      </c>
      <c r="M421" s="45">
        <f t="shared" si="73"/>
        <v>2131720</v>
      </c>
      <c r="N421" s="126"/>
    </row>
    <row r="422" spans="1:14" s="4" customFormat="1" ht="38.25" x14ac:dyDescent="0.25">
      <c r="A422" s="89" t="s">
        <v>207</v>
      </c>
      <c r="B422" s="16"/>
      <c r="C422" s="16"/>
      <c r="D422" s="12"/>
      <c r="E422" s="78"/>
      <c r="F422" s="16">
        <f t="shared" si="72"/>
        <v>0</v>
      </c>
      <c r="G422" s="16"/>
      <c r="H422" s="17"/>
      <c r="I422" s="17">
        <f t="shared" si="77"/>
        <v>0</v>
      </c>
      <c r="J422" s="17"/>
      <c r="K422" s="17"/>
      <c r="L422" s="78">
        <f t="shared" si="78"/>
        <v>0</v>
      </c>
      <c r="M422" s="78">
        <f t="shared" si="73"/>
        <v>0</v>
      </c>
      <c r="N422" s="119"/>
    </row>
    <row r="423" spans="1:14" s="4" customFormat="1" ht="25.5" x14ac:dyDescent="0.25">
      <c r="A423" s="30" t="s">
        <v>156</v>
      </c>
      <c r="B423" s="16"/>
      <c r="C423" s="16"/>
      <c r="D423" s="16"/>
      <c r="E423" s="16"/>
      <c r="F423" s="16">
        <f t="shared" si="72"/>
        <v>0</v>
      </c>
      <c r="G423" s="16"/>
      <c r="H423" s="17"/>
      <c r="I423" s="17">
        <f t="shared" si="77"/>
        <v>0</v>
      </c>
      <c r="J423" s="16"/>
      <c r="K423" s="16"/>
      <c r="L423" s="16">
        <f t="shared" si="78"/>
        <v>0</v>
      </c>
      <c r="M423" s="16">
        <f t="shared" si="73"/>
        <v>0</v>
      </c>
      <c r="N423" s="119"/>
    </row>
    <row r="424" spans="1:14" s="4" customFormat="1" ht="38.25" x14ac:dyDescent="0.25">
      <c r="A424" s="30" t="s">
        <v>206</v>
      </c>
      <c r="B424" s="16">
        <v>1475375.12</v>
      </c>
      <c r="C424" s="16">
        <v>2131720</v>
      </c>
      <c r="D424" s="16">
        <v>2131720</v>
      </c>
      <c r="E424" s="16">
        <v>987937.5</v>
      </c>
      <c r="F424" s="16">
        <f t="shared" si="72"/>
        <v>0</v>
      </c>
      <c r="G424" s="16"/>
      <c r="H424" s="17"/>
      <c r="I424" s="17">
        <f t="shared" si="77"/>
        <v>0</v>
      </c>
      <c r="J424" s="16"/>
      <c r="K424" s="16"/>
      <c r="L424" s="16">
        <f t="shared" si="78"/>
        <v>0</v>
      </c>
      <c r="M424" s="16">
        <f t="shared" si="73"/>
        <v>2131720</v>
      </c>
      <c r="N424" s="173"/>
    </row>
    <row r="425" spans="1:14" s="4" customFormat="1" ht="15" x14ac:dyDescent="0.25">
      <c r="A425" s="30" t="s">
        <v>157</v>
      </c>
      <c r="B425" s="16"/>
      <c r="C425" s="16"/>
      <c r="D425" s="16"/>
      <c r="E425" s="16"/>
      <c r="F425" s="16">
        <f t="shared" si="72"/>
        <v>0</v>
      </c>
      <c r="G425" s="16"/>
      <c r="H425" s="17"/>
      <c r="I425" s="17">
        <f t="shared" si="77"/>
        <v>0</v>
      </c>
      <c r="J425" s="16"/>
      <c r="K425" s="16"/>
      <c r="L425" s="16">
        <f t="shared" si="78"/>
        <v>0</v>
      </c>
      <c r="M425" s="16">
        <f t="shared" si="73"/>
        <v>0</v>
      </c>
      <c r="N425" s="119"/>
    </row>
    <row r="426" spans="1:14" s="4" customFormat="1" ht="25.5" x14ac:dyDescent="0.25">
      <c r="A426" s="33" t="s">
        <v>48</v>
      </c>
      <c r="B426" s="34"/>
      <c r="C426" s="34"/>
      <c r="D426" s="12"/>
      <c r="E426" s="78"/>
      <c r="F426" s="34">
        <f t="shared" si="72"/>
        <v>0</v>
      </c>
      <c r="G426" s="34"/>
      <c r="H426" s="151"/>
      <c r="I426" s="17">
        <f t="shared" si="77"/>
        <v>0</v>
      </c>
      <c r="J426" s="16"/>
      <c r="K426" s="16"/>
      <c r="L426" s="78">
        <f t="shared" si="78"/>
        <v>0</v>
      </c>
      <c r="M426" s="78">
        <f t="shared" si="73"/>
        <v>0</v>
      </c>
      <c r="N426" s="119"/>
    </row>
    <row r="427" spans="1:14" s="4" customFormat="1" ht="161.25" customHeight="1" x14ac:dyDescent="0.25">
      <c r="A427" s="30" t="s">
        <v>158</v>
      </c>
      <c r="B427" s="16">
        <v>204363.55</v>
      </c>
      <c r="C427" s="16">
        <v>0</v>
      </c>
      <c r="D427" s="16">
        <v>0</v>
      </c>
      <c r="E427" s="16">
        <v>0</v>
      </c>
      <c r="F427" s="16">
        <f t="shared" si="72"/>
        <v>0</v>
      </c>
      <c r="G427" s="16"/>
      <c r="H427" s="16"/>
      <c r="I427" s="16">
        <f t="shared" si="77"/>
        <v>0</v>
      </c>
      <c r="J427" s="16"/>
      <c r="K427" s="16"/>
      <c r="L427" s="16">
        <f t="shared" si="78"/>
        <v>0</v>
      </c>
      <c r="M427" s="16">
        <f t="shared" si="73"/>
        <v>0</v>
      </c>
      <c r="N427" s="178"/>
    </row>
    <row r="428" spans="1:14" s="4" customFormat="1" ht="15" x14ac:dyDescent="0.25">
      <c r="A428" s="33" t="s">
        <v>50</v>
      </c>
      <c r="B428" s="16"/>
      <c r="C428" s="16"/>
      <c r="D428" s="16"/>
      <c r="E428" s="16"/>
      <c r="F428" s="16">
        <f t="shared" si="72"/>
        <v>0</v>
      </c>
      <c r="G428" s="16"/>
      <c r="H428" s="17"/>
      <c r="I428" s="17">
        <f t="shared" si="77"/>
        <v>0</v>
      </c>
      <c r="J428" s="16"/>
      <c r="K428" s="16"/>
      <c r="L428" s="16">
        <f t="shared" si="78"/>
        <v>0</v>
      </c>
      <c r="M428" s="16">
        <f t="shared" si="73"/>
        <v>0</v>
      </c>
      <c r="N428" s="119"/>
    </row>
    <row r="429" spans="1:14" s="4" customFormat="1" ht="15" x14ac:dyDescent="0.25">
      <c r="A429" s="30"/>
      <c r="B429" s="16"/>
      <c r="C429" s="16"/>
      <c r="D429" s="16"/>
      <c r="E429" s="16"/>
      <c r="F429" s="16">
        <f t="shared" si="72"/>
        <v>0</v>
      </c>
      <c r="G429" s="16"/>
      <c r="H429" s="17"/>
      <c r="I429" s="17">
        <f t="shared" si="77"/>
        <v>0</v>
      </c>
      <c r="J429" s="16"/>
      <c r="K429" s="16"/>
      <c r="L429" s="16">
        <f t="shared" si="78"/>
        <v>0</v>
      </c>
      <c r="M429" s="16">
        <f t="shared" si="73"/>
        <v>0</v>
      </c>
      <c r="N429" s="119"/>
    </row>
    <row r="430" spans="1:14" s="4" customFormat="1" ht="25.5" x14ac:dyDescent="0.25">
      <c r="A430" s="30" t="s">
        <v>159</v>
      </c>
      <c r="B430" s="16"/>
      <c r="C430" s="16"/>
      <c r="D430" s="16"/>
      <c r="E430" s="16"/>
      <c r="F430" s="16">
        <f t="shared" si="72"/>
        <v>0</v>
      </c>
      <c r="G430" s="16"/>
      <c r="H430" s="17"/>
      <c r="I430" s="17">
        <f t="shared" si="77"/>
        <v>0</v>
      </c>
      <c r="J430" s="16"/>
      <c r="K430" s="16"/>
      <c r="L430" s="16">
        <f t="shared" si="78"/>
        <v>0</v>
      </c>
      <c r="M430" s="16">
        <f t="shared" si="73"/>
        <v>0</v>
      </c>
      <c r="N430" s="119"/>
    </row>
    <row r="431" spans="1:14" s="4" customFormat="1" ht="25.5" x14ac:dyDescent="0.25">
      <c r="A431" s="90" t="s">
        <v>160</v>
      </c>
      <c r="B431" s="68">
        <v>67911</v>
      </c>
      <c r="C431" s="68">
        <v>67900</v>
      </c>
      <c r="D431" s="68">
        <v>67900</v>
      </c>
      <c r="E431" s="68">
        <v>46085</v>
      </c>
      <c r="F431" s="68">
        <f t="shared" si="72"/>
        <v>0</v>
      </c>
      <c r="G431" s="68"/>
      <c r="H431" s="68"/>
      <c r="I431" s="68">
        <f t="shared" si="77"/>
        <v>0</v>
      </c>
      <c r="J431" s="68"/>
      <c r="K431" s="68"/>
      <c r="L431" s="68">
        <f t="shared" si="78"/>
        <v>0</v>
      </c>
      <c r="M431" s="68">
        <f t="shared" si="73"/>
        <v>67900</v>
      </c>
      <c r="N431" s="130"/>
    </row>
    <row r="432" spans="1:14" s="4" customFormat="1" ht="15" x14ac:dyDescent="0.25">
      <c r="A432" s="2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130"/>
    </row>
    <row r="433" spans="1:14" s="4" customFormat="1" ht="15" x14ac:dyDescent="0.25">
      <c r="A433" s="90" t="s">
        <v>161</v>
      </c>
      <c r="B433" s="68">
        <v>41940</v>
      </c>
      <c r="C433" s="68">
        <v>44268</v>
      </c>
      <c r="D433" s="68">
        <v>44268</v>
      </c>
      <c r="E433" s="68">
        <v>18242</v>
      </c>
      <c r="F433" s="68">
        <f t="shared" si="72"/>
        <v>0</v>
      </c>
      <c r="G433" s="68"/>
      <c r="H433" s="68"/>
      <c r="I433" s="68">
        <f t="shared" si="77"/>
        <v>0</v>
      </c>
      <c r="J433" s="68"/>
      <c r="K433" s="68"/>
      <c r="L433" s="68">
        <f t="shared" si="78"/>
        <v>0</v>
      </c>
      <c r="M433" s="68">
        <f t="shared" si="73"/>
        <v>44268</v>
      </c>
      <c r="N433" s="130"/>
    </row>
    <row r="434" spans="1:14" s="4" customFormat="1" ht="15" x14ac:dyDescent="0.25">
      <c r="A434" s="2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130"/>
    </row>
    <row r="435" spans="1:14" s="4" customFormat="1" ht="60.75" customHeight="1" x14ac:dyDescent="0.25">
      <c r="A435" s="30" t="s">
        <v>162</v>
      </c>
      <c r="B435" s="16">
        <v>148072.98000000001</v>
      </c>
      <c r="C435" s="16">
        <v>80000</v>
      </c>
      <c r="D435" s="16">
        <v>80000</v>
      </c>
      <c r="E435" s="16">
        <v>70000</v>
      </c>
      <c r="F435" s="16">
        <f t="shared" si="72"/>
        <v>0</v>
      </c>
      <c r="G435" s="16"/>
      <c r="H435" s="17"/>
      <c r="I435" s="17">
        <f t="shared" si="77"/>
        <v>0</v>
      </c>
      <c r="J435" s="17"/>
      <c r="K435" s="16"/>
      <c r="L435" s="16">
        <f t="shared" si="78"/>
        <v>0</v>
      </c>
      <c r="M435" s="16">
        <f t="shared" si="73"/>
        <v>80000</v>
      </c>
      <c r="N435" s="173"/>
    </row>
    <row r="436" spans="1:14" s="4" customFormat="1" ht="15" x14ac:dyDescent="0.25">
      <c r="A436" s="28" t="s">
        <v>163</v>
      </c>
      <c r="B436" s="45">
        <f>B437+B438+B439+B440</f>
        <v>189579.55</v>
      </c>
      <c r="C436" s="45">
        <f t="shared" ref="C436:E436" si="79">C437+C438+C439+C440</f>
        <v>176248</v>
      </c>
      <c r="D436" s="45">
        <f t="shared" si="79"/>
        <v>176248</v>
      </c>
      <c r="E436" s="45">
        <f t="shared" si="79"/>
        <v>126532</v>
      </c>
      <c r="F436" s="45">
        <f t="shared" si="72"/>
        <v>0</v>
      </c>
      <c r="G436" s="45"/>
      <c r="H436" s="45"/>
      <c r="I436" s="45">
        <f t="shared" si="77"/>
        <v>0</v>
      </c>
      <c r="J436" s="45"/>
      <c r="K436" s="45"/>
      <c r="L436" s="45">
        <f t="shared" si="78"/>
        <v>0</v>
      </c>
      <c r="M436" s="45">
        <f t="shared" si="73"/>
        <v>176248</v>
      </c>
      <c r="N436" s="126"/>
    </row>
    <row r="437" spans="1:14" s="4" customFormat="1" ht="15" x14ac:dyDescent="0.25">
      <c r="A437" s="30" t="s">
        <v>65</v>
      </c>
      <c r="B437" s="16">
        <v>183434.48</v>
      </c>
      <c r="C437" s="16">
        <v>175248</v>
      </c>
      <c r="D437" s="16">
        <v>175248</v>
      </c>
      <c r="E437" s="16">
        <v>126532</v>
      </c>
      <c r="F437" s="16">
        <f t="shared" si="72"/>
        <v>0</v>
      </c>
      <c r="G437" s="20"/>
      <c r="H437" s="17"/>
      <c r="I437" s="17">
        <f t="shared" si="77"/>
        <v>0</v>
      </c>
      <c r="J437" s="16"/>
      <c r="K437" s="16"/>
      <c r="L437" s="16">
        <f t="shared" si="78"/>
        <v>0</v>
      </c>
      <c r="M437" s="16">
        <f t="shared" si="73"/>
        <v>175248</v>
      </c>
      <c r="N437" s="173"/>
    </row>
    <row r="438" spans="1:14" s="4" customFormat="1" ht="15" x14ac:dyDescent="0.25">
      <c r="A438" s="30" t="s">
        <v>84</v>
      </c>
      <c r="B438" s="16">
        <v>367.93</v>
      </c>
      <c r="C438" s="16">
        <v>0</v>
      </c>
      <c r="D438" s="16">
        <v>0</v>
      </c>
      <c r="E438" s="16">
        <v>0</v>
      </c>
      <c r="F438" s="16">
        <f t="shared" si="72"/>
        <v>0</v>
      </c>
      <c r="G438" s="20"/>
      <c r="H438" s="17"/>
      <c r="I438" s="17">
        <f t="shared" si="77"/>
        <v>0</v>
      </c>
      <c r="J438" s="16"/>
      <c r="K438" s="20"/>
      <c r="L438" s="20">
        <f t="shared" si="78"/>
        <v>0</v>
      </c>
      <c r="M438" s="20">
        <f t="shared" si="73"/>
        <v>0</v>
      </c>
      <c r="N438" s="119"/>
    </row>
    <row r="439" spans="1:14" s="4" customFormat="1" ht="15" x14ac:dyDescent="0.25">
      <c r="A439" s="30" t="s">
        <v>164</v>
      </c>
      <c r="B439" s="16">
        <v>945.83</v>
      </c>
      <c r="C439" s="16">
        <v>0</v>
      </c>
      <c r="D439" s="16">
        <v>0</v>
      </c>
      <c r="E439" s="16">
        <v>0</v>
      </c>
      <c r="F439" s="16">
        <f t="shared" si="72"/>
        <v>0</v>
      </c>
      <c r="G439" s="20"/>
      <c r="H439" s="17"/>
      <c r="I439" s="17">
        <f t="shared" si="77"/>
        <v>0</v>
      </c>
      <c r="J439" s="16"/>
      <c r="K439" s="20"/>
      <c r="L439" s="20">
        <f t="shared" si="78"/>
        <v>0</v>
      </c>
      <c r="M439" s="20">
        <f t="shared" si="73"/>
        <v>0</v>
      </c>
      <c r="N439" s="119"/>
    </row>
    <row r="440" spans="1:14" s="4" customFormat="1" ht="15" x14ac:dyDescent="0.25">
      <c r="A440" s="30" t="s">
        <v>224</v>
      </c>
      <c r="B440" s="16">
        <v>4831.3100000000004</v>
      </c>
      <c r="C440" s="16">
        <v>1000</v>
      </c>
      <c r="D440" s="16">
        <v>1000</v>
      </c>
      <c r="E440" s="16">
        <v>0</v>
      </c>
      <c r="F440" s="16">
        <f t="shared" si="72"/>
        <v>0</v>
      </c>
      <c r="G440" s="20"/>
      <c r="H440" s="17"/>
      <c r="I440" s="17">
        <f t="shared" si="77"/>
        <v>0</v>
      </c>
      <c r="J440" s="16"/>
      <c r="K440" s="16"/>
      <c r="L440" s="16">
        <f t="shared" si="78"/>
        <v>0</v>
      </c>
      <c r="M440" s="16">
        <f t="shared" si="73"/>
        <v>1000</v>
      </c>
      <c r="N440" s="119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72"/>
        <v>0</v>
      </c>
      <c r="G441" s="20"/>
      <c r="H441" s="17"/>
      <c r="I441" s="17">
        <f t="shared" si="77"/>
        <v>0</v>
      </c>
      <c r="J441" s="16"/>
      <c r="K441" s="16"/>
      <c r="L441" s="16">
        <f t="shared" si="78"/>
        <v>0</v>
      </c>
      <c r="M441" s="16">
        <f t="shared" si="73"/>
        <v>0</v>
      </c>
      <c r="N441" s="119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72"/>
        <v>0</v>
      </c>
      <c r="G442" s="16"/>
      <c r="H442" s="17"/>
      <c r="I442" s="17">
        <f t="shared" si="77"/>
        <v>0</v>
      </c>
      <c r="J442" s="16"/>
      <c r="K442" s="16"/>
      <c r="L442" s="16">
        <f t="shared" si="78"/>
        <v>0</v>
      </c>
      <c r="M442" s="16">
        <f t="shared" si="73"/>
        <v>0</v>
      </c>
      <c r="N442" s="119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72"/>
        <v>0</v>
      </c>
      <c r="G443" s="16"/>
      <c r="H443" s="17"/>
      <c r="I443" s="17">
        <f t="shared" si="77"/>
        <v>0</v>
      </c>
      <c r="J443" s="16"/>
      <c r="K443" s="16"/>
      <c r="L443" s="16">
        <f t="shared" si="78"/>
        <v>0</v>
      </c>
      <c r="M443" s="16">
        <f t="shared" si="73"/>
        <v>0</v>
      </c>
      <c r="N443" s="119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72"/>
        <v>0</v>
      </c>
      <c r="G444" s="16"/>
      <c r="H444" s="17"/>
      <c r="I444" s="17">
        <f t="shared" si="77"/>
        <v>0</v>
      </c>
      <c r="J444" s="16"/>
      <c r="K444" s="16"/>
      <c r="L444" s="16">
        <f t="shared" si="78"/>
        <v>0</v>
      </c>
      <c r="M444" s="16">
        <f t="shared" si="73"/>
        <v>0</v>
      </c>
      <c r="N444" s="119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72"/>
        <v>0</v>
      </c>
      <c r="G445" s="16"/>
      <c r="H445" s="17"/>
      <c r="I445" s="17">
        <f t="shared" si="77"/>
        <v>0</v>
      </c>
      <c r="J445" s="16"/>
      <c r="K445" s="16"/>
      <c r="L445" s="16">
        <f t="shared" si="78"/>
        <v>0</v>
      </c>
      <c r="M445" s="16">
        <f t="shared" si="73"/>
        <v>0</v>
      </c>
      <c r="N445" s="119"/>
    </row>
    <row r="446" spans="1:14" s="4" customFormat="1" ht="25.5" x14ac:dyDescent="0.25">
      <c r="A446" s="30" t="s">
        <v>165</v>
      </c>
      <c r="B446" s="16"/>
      <c r="C446" s="16"/>
      <c r="D446" s="16"/>
      <c r="E446" s="16"/>
      <c r="F446" s="16">
        <f t="shared" si="72"/>
        <v>0</v>
      </c>
      <c r="G446" s="16"/>
      <c r="H446" s="17"/>
      <c r="I446" s="17">
        <f t="shared" si="77"/>
        <v>0</v>
      </c>
      <c r="J446" s="16"/>
      <c r="K446" s="16"/>
      <c r="L446" s="16">
        <f t="shared" si="78"/>
        <v>0</v>
      </c>
      <c r="M446" s="16">
        <f t="shared" si="73"/>
        <v>0</v>
      </c>
      <c r="N446" s="119"/>
    </row>
    <row r="447" spans="1:14" s="4" customFormat="1" ht="15" x14ac:dyDescent="0.25">
      <c r="A447" s="30" t="s">
        <v>166</v>
      </c>
      <c r="B447" s="16"/>
      <c r="C447" s="16">
        <v>50000</v>
      </c>
      <c r="D447" s="16">
        <v>50000</v>
      </c>
      <c r="E447" s="16"/>
      <c r="F447" s="16">
        <f t="shared" si="72"/>
        <v>0</v>
      </c>
      <c r="G447" s="16"/>
      <c r="H447" s="17"/>
      <c r="I447" s="17">
        <f t="shared" si="77"/>
        <v>0</v>
      </c>
      <c r="J447" s="16"/>
      <c r="K447" s="16"/>
      <c r="L447" s="16">
        <f t="shared" si="78"/>
        <v>0</v>
      </c>
      <c r="M447" s="16">
        <f t="shared" si="73"/>
        <v>50000</v>
      </c>
      <c r="N447" s="124"/>
    </row>
    <row r="448" spans="1:14" s="4" customFormat="1" ht="15" x14ac:dyDescent="0.25">
      <c r="A448" s="91" t="s">
        <v>167</v>
      </c>
      <c r="B448" s="16"/>
      <c r="C448" s="16"/>
      <c r="D448" s="16"/>
      <c r="E448" s="16"/>
      <c r="F448" s="16">
        <f t="shared" si="72"/>
        <v>0</v>
      </c>
      <c r="G448" s="16"/>
      <c r="H448" s="17"/>
      <c r="I448" s="17">
        <f t="shared" si="77"/>
        <v>0</v>
      </c>
      <c r="J448" s="16"/>
      <c r="K448" s="16"/>
      <c r="L448" s="16">
        <f t="shared" si="78"/>
        <v>0</v>
      </c>
      <c r="M448" s="16">
        <f t="shared" si="73"/>
        <v>0</v>
      </c>
      <c r="N448" s="119"/>
    </row>
    <row r="449" spans="1:14" s="4" customFormat="1" ht="15" x14ac:dyDescent="0.25">
      <c r="A449" s="30" t="s">
        <v>213</v>
      </c>
      <c r="B449" s="16">
        <v>0</v>
      </c>
      <c r="C449" s="16"/>
      <c r="D449" s="16"/>
      <c r="E449" s="16"/>
      <c r="F449" s="16">
        <f t="shared" si="72"/>
        <v>0</v>
      </c>
      <c r="G449" s="16"/>
      <c r="H449" s="17"/>
      <c r="I449" s="17">
        <f t="shared" si="77"/>
        <v>0</v>
      </c>
      <c r="J449" s="16"/>
      <c r="K449" s="16"/>
      <c r="L449" s="16">
        <f t="shared" si="78"/>
        <v>0</v>
      </c>
      <c r="M449" s="16">
        <f t="shared" si="73"/>
        <v>0</v>
      </c>
      <c r="N449" s="119"/>
    </row>
    <row r="450" spans="1:14" s="4" customFormat="1" ht="15" x14ac:dyDescent="0.25">
      <c r="A450" s="6" t="s">
        <v>168</v>
      </c>
      <c r="B450" s="7">
        <f>B49</f>
        <v>205282573.29999998</v>
      </c>
      <c r="C450" s="7">
        <f>C49</f>
        <v>197211781.53</v>
      </c>
      <c r="D450" s="7">
        <f>D49</f>
        <v>217516836.38</v>
      </c>
      <c r="E450" s="7">
        <f>E49</f>
        <v>96904183.809999987</v>
      </c>
      <c r="F450" s="7">
        <f t="shared" si="72"/>
        <v>2544017.7199999997</v>
      </c>
      <c r="G450" s="7">
        <f>G49</f>
        <v>716700</v>
      </c>
      <c r="H450" s="7">
        <f>H49</f>
        <v>1827317.72</v>
      </c>
      <c r="I450" s="7">
        <f t="shared" si="77"/>
        <v>0</v>
      </c>
      <c r="J450" s="7">
        <f>J49</f>
        <v>0</v>
      </c>
      <c r="K450" s="7">
        <f>K49</f>
        <v>0</v>
      </c>
      <c r="L450" s="7">
        <f t="shared" si="78"/>
        <v>2544017.7199999997</v>
      </c>
      <c r="M450" s="7">
        <f t="shared" si="73"/>
        <v>220060854.09999999</v>
      </c>
      <c r="N450" s="117"/>
    </row>
    <row r="451" spans="1:14" s="4" customFormat="1" ht="15" x14ac:dyDescent="0.25">
      <c r="A451" s="92" t="s">
        <v>169</v>
      </c>
      <c r="B451" s="93">
        <f>B8-B450</f>
        <v>4372714.3300000131</v>
      </c>
      <c r="C451" s="93">
        <f>C8-C450</f>
        <v>0</v>
      </c>
      <c r="D451" s="93">
        <f>D8-D450</f>
        <v>-10751862.849999994</v>
      </c>
      <c r="E451" s="93">
        <f>E8-E450</f>
        <v>-9000609.5699999779</v>
      </c>
      <c r="F451" s="93">
        <f t="shared" si="72"/>
        <v>7172682.2800000003</v>
      </c>
      <c r="G451" s="93">
        <f>G8-G450</f>
        <v>9000000</v>
      </c>
      <c r="H451" s="93">
        <f>H8-H450</f>
        <v>-1827317.72</v>
      </c>
      <c r="I451" s="93">
        <f t="shared" si="77"/>
        <v>-9000000</v>
      </c>
      <c r="J451" s="93">
        <f>J8-J450</f>
        <v>0</v>
      </c>
      <c r="K451" s="93">
        <f>K8-K450</f>
        <v>-9000000</v>
      </c>
      <c r="L451" s="93">
        <f t="shared" si="78"/>
        <v>-1827317.7199999997</v>
      </c>
      <c r="M451" s="93">
        <f t="shared" si="73"/>
        <v>-12579180.569999993</v>
      </c>
      <c r="N451" s="136"/>
    </row>
    <row r="452" spans="1:14" s="4" customFormat="1" ht="34.5" customHeight="1" x14ac:dyDescent="0.25">
      <c r="A452" s="94" t="s">
        <v>170</v>
      </c>
      <c r="B452" s="163"/>
      <c r="C452" s="163"/>
      <c r="D452" s="163"/>
      <c r="E452" s="163"/>
      <c r="F452" s="163"/>
      <c r="G452" s="163"/>
      <c r="H452" s="163"/>
      <c r="I452" s="163"/>
      <c r="J452" s="163"/>
      <c r="K452" s="163"/>
      <c r="L452" s="163"/>
      <c r="M452" s="163"/>
      <c r="N452" s="163"/>
    </row>
    <row r="453" spans="1:14" s="4" customFormat="1" ht="15" x14ac:dyDescent="0.25">
      <c r="A453" s="8" t="s">
        <v>171</v>
      </c>
      <c r="B453" s="95">
        <f>B461+B460+B457+B454</f>
        <v>-4372714.33</v>
      </c>
      <c r="C453" s="95">
        <f t="shared" ref="C453:K453" si="80">C461+C460+C457+C454</f>
        <v>0</v>
      </c>
      <c r="D453" s="95">
        <f t="shared" si="80"/>
        <v>10751862.85</v>
      </c>
      <c r="E453" s="95">
        <f t="shared" si="80"/>
        <v>9000609.5700000003</v>
      </c>
      <c r="F453" s="95">
        <f t="shared" si="72"/>
        <v>-7172682.2800000003</v>
      </c>
      <c r="G453" s="95">
        <f t="shared" si="80"/>
        <v>-9000000</v>
      </c>
      <c r="H453" s="95">
        <f t="shared" si="80"/>
        <v>1827317.72</v>
      </c>
      <c r="I453" s="95">
        <f t="shared" si="77"/>
        <v>9000000</v>
      </c>
      <c r="J453" s="95">
        <f t="shared" si="80"/>
        <v>0</v>
      </c>
      <c r="K453" s="95">
        <f t="shared" si="80"/>
        <v>9000000</v>
      </c>
      <c r="L453" s="95">
        <f t="shared" si="78"/>
        <v>1827317.7199999997</v>
      </c>
      <c r="M453" s="95">
        <f t="shared" si="73"/>
        <v>12579180.57</v>
      </c>
      <c r="N453" s="137"/>
    </row>
    <row r="454" spans="1:14" s="4" customFormat="1" ht="25.5" x14ac:dyDescent="0.25">
      <c r="A454" s="8" t="s">
        <v>172</v>
      </c>
      <c r="B454" s="59">
        <f>(B455-B456)</f>
        <v>0</v>
      </c>
      <c r="C454" s="59">
        <f t="shared" ref="C454:K454" si="81">(C455-C456)</f>
        <v>0</v>
      </c>
      <c r="D454" s="59">
        <f t="shared" si="81"/>
        <v>0</v>
      </c>
      <c r="E454" s="59">
        <f t="shared" si="81"/>
        <v>0</v>
      </c>
      <c r="F454" s="59">
        <f t="shared" si="72"/>
        <v>0</v>
      </c>
      <c r="G454" s="59">
        <f t="shared" si="81"/>
        <v>0</v>
      </c>
      <c r="H454" s="59">
        <f t="shared" si="81"/>
        <v>0</v>
      </c>
      <c r="I454" s="59">
        <f t="shared" si="77"/>
        <v>0</v>
      </c>
      <c r="J454" s="59">
        <f t="shared" si="81"/>
        <v>0</v>
      </c>
      <c r="K454" s="59">
        <f t="shared" si="81"/>
        <v>0</v>
      </c>
      <c r="L454" s="59">
        <f t="shared" si="78"/>
        <v>0</v>
      </c>
      <c r="M454" s="59">
        <f t="shared" si="73"/>
        <v>0</v>
      </c>
      <c r="N454" s="138"/>
    </row>
    <row r="455" spans="1:14" s="4" customFormat="1" ht="15" x14ac:dyDescent="0.25">
      <c r="A455" s="96" t="s">
        <v>173</v>
      </c>
      <c r="B455" s="34"/>
      <c r="C455" s="34"/>
      <c r="D455" s="34"/>
      <c r="E455" s="34"/>
      <c r="F455" s="34">
        <f t="shared" si="72"/>
        <v>0</v>
      </c>
      <c r="G455" s="34"/>
      <c r="H455" s="151"/>
      <c r="I455" s="151">
        <f t="shared" si="77"/>
        <v>0</v>
      </c>
      <c r="J455" s="34"/>
      <c r="K455" s="34"/>
      <c r="L455" s="34">
        <f t="shared" si="78"/>
        <v>0</v>
      </c>
      <c r="M455" s="34">
        <f t="shared" si="73"/>
        <v>0</v>
      </c>
      <c r="N455" s="123"/>
    </row>
    <row r="456" spans="1:14" s="4" customFormat="1" ht="15" x14ac:dyDescent="0.25">
      <c r="A456" s="96" t="s">
        <v>174</v>
      </c>
      <c r="B456" s="34"/>
      <c r="C456" s="34"/>
      <c r="D456" s="34"/>
      <c r="E456" s="34"/>
      <c r="F456" s="34">
        <f t="shared" si="72"/>
        <v>0</v>
      </c>
      <c r="G456" s="34"/>
      <c r="H456" s="151"/>
      <c r="I456" s="151">
        <f t="shared" si="77"/>
        <v>0</v>
      </c>
      <c r="J456" s="34"/>
      <c r="K456" s="34"/>
      <c r="L456" s="34">
        <f t="shared" si="78"/>
        <v>0</v>
      </c>
      <c r="M456" s="34">
        <f t="shared" si="73"/>
        <v>0</v>
      </c>
      <c r="N456" s="123"/>
    </row>
    <row r="457" spans="1:14" s="4" customFormat="1" ht="25.5" x14ac:dyDescent="0.25">
      <c r="A457" s="8" t="s">
        <v>175</v>
      </c>
      <c r="B457" s="59">
        <f t="shared" ref="B457:K457" si="82">(B458-B459)</f>
        <v>0</v>
      </c>
      <c r="C457" s="59">
        <f t="shared" si="82"/>
        <v>0</v>
      </c>
      <c r="D457" s="59">
        <f t="shared" si="82"/>
        <v>0</v>
      </c>
      <c r="E457" s="59">
        <f t="shared" si="82"/>
        <v>0</v>
      </c>
      <c r="F457" s="59">
        <f t="shared" si="72"/>
        <v>0</v>
      </c>
      <c r="G457" s="59">
        <f t="shared" si="82"/>
        <v>0</v>
      </c>
      <c r="H457" s="59">
        <f t="shared" si="82"/>
        <v>0</v>
      </c>
      <c r="I457" s="59">
        <f t="shared" si="77"/>
        <v>0</v>
      </c>
      <c r="J457" s="59">
        <f t="shared" si="82"/>
        <v>0</v>
      </c>
      <c r="K457" s="59">
        <f t="shared" si="82"/>
        <v>0</v>
      </c>
      <c r="L457" s="59">
        <f t="shared" si="78"/>
        <v>0</v>
      </c>
      <c r="M457" s="59">
        <f t="shared" si="73"/>
        <v>0</v>
      </c>
      <c r="N457" s="138"/>
    </row>
    <row r="458" spans="1:14" s="4" customFormat="1" ht="15" x14ac:dyDescent="0.25">
      <c r="A458" s="96" t="s">
        <v>176</v>
      </c>
      <c r="B458" s="34"/>
      <c r="C458" s="34"/>
      <c r="D458" s="34"/>
      <c r="E458" s="34"/>
      <c r="F458" s="34">
        <f t="shared" si="72"/>
        <v>0</v>
      </c>
      <c r="G458" s="34"/>
      <c r="H458" s="151"/>
      <c r="I458" s="151">
        <f t="shared" si="77"/>
        <v>0</v>
      </c>
      <c r="J458" s="34"/>
      <c r="K458" s="34"/>
      <c r="L458" s="34">
        <f t="shared" si="78"/>
        <v>0</v>
      </c>
      <c r="M458" s="34">
        <f t="shared" si="73"/>
        <v>0</v>
      </c>
      <c r="N458" s="123"/>
    </row>
    <row r="459" spans="1:14" s="4" customFormat="1" ht="15" x14ac:dyDescent="0.25">
      <c r="A459" s="96" t="s">
        <v>177</v>
      </c>
      <c r="B459" s="34"/>
      <c r="C459" s="34"/>
      <c r="D459" s="34"/>
      <c r="E459" s="34"/>
      <c r="F459" s="34">
        <f t="shared" si="72"/>
        <v>0</v>
      </c>
      <c r="G459" s="34"/>
      <c r="H459" s="151"/>
      <c r="I459" s="151">
        <f t="shared" si="77"/>
        <v>0</v>
      </c>
      <c r="J459" s="34"/>
      <c r="K459" s="34"/>
      <c r="L459" s="34">
        <f t="shared" si="78"/>
        <v>0</v>
      </c>
      <c r="M459" s="34">
        <f t="shared" si="73"/>
        <v>0</v>
      </c>
      <c r="N459" s="123"/>
    </row>
    <row r="460" spans="1:14" s="4" customFormat="1" ht="15" x14ac:dyDescent="0.25">
      <c r="A460" s="8" t="s">
        <v>178</v>
      </c>
      <c r="B460" s="59">
        <v>0</v>
      </c>
      <c r="C460" s="59">
        <v>0</v>
      </c>
      <c r="D460" s="59">
        <v>0</v>
      </c>
      <c r="E460" s="59">
        <v>0</v>
      </c>
      <c r="F460" s="59">
        <f t="shared" si="72"/>
        <v>0</v>
      </c>
      <c r="G460" s="59">
        <v>0</v>
      </c>
      <c r="H460" s="59">
        <v>0</v>
      </c>
      <c r="I460" s="59">
        <f t="shared" si="77"/>
        <v>0</v>
      </c>
      <c r="J460" s="59">
        <v>0</v>
      </c>
      <c r="K460" s="59">
        <v>0</v>
      </c>
      <c r="L460" s="59">
        <f t="shared" si="78"/>
        <v>0</v>
      </c>
      <c r="M460" s="59">
        <f t="shared" si="73"/>
        <v>0</v>
      </c>
      <c r="N460" s="138"/>
    </row>
    <row r="461" spans="1:14" s="4" customFormat="1" ht="24" customHeight="1" x14ac:dyDescent="0.25">
      <c r="A461" s="8" t="s">
        <v>179</v>
      </c>
      <c r="B461" s="59">
        <v>-4372714.33</v>
      </c>
      <c r="C461" s="59">
        <v>0</v>
      </c>
      <c r="D461" s="59">
        <v>10751862.85</v>
      </c>
      <c r="E461" s="59">
        <v>9000609.5700000003</v>
      </c>
      <c r="F461" s="59">
        <f>G461+H461</f>
        <v>-7172682.2800000003</v>
      </c>
      <c r="G461" s="59">
        <v>-9000000</v>
      </c>
      <c r="H461" s="59">
        <v>1827317.72</v>
      </c>
      <c r="I461" s="59">
        <f t="shared" si="77"/>
        <v>9000000</v>
      </c>
      <c r="J461" s="59">
        <v>0</v>
      </c>
      <c r="K461" s="59">
        <v>9000000</v>
      </c>
      <c r="L461" s="59">
        <f t="shared" si="78"/>
        <v>1827317.7199999997</v>
      </c>
      <c r="M461" s="59">
        <f t="shared" ref="M461:M484" si="83">D461+L461</f>
        <v>12579180.57</v>
      </c>
      <c r="N461" s="138"/>
    </row>
    <row r="462" spans="1:14" s="4" customFormat="1" x14ac:dyDescent="0.25">
      <c r="A462" s="97" t="s">
        <v>180</v>
      </c>
      <c r="B462" s="164"/>
      <c r="C462" s="164"/>
      <c r="D462" s="164"/>
      <c r="E462" s="164"/>
      <c r="F462" s="164"/>
      <c r="G462" s="164"/>
      <c r="H462" s="165"/>
      <c r="I462" s="165"/>
      <c r="J462" s="164"/>
      <c r="K462" s="164"/>
      <c r="L462" s="164"/>
      <c r="M462" s="164"/>
      <c r="N462" s="139"/>
    </row>
    <row r="463" spans="1:14" s="4" customFormat="1" ht="15" x14ac:dyDescent="0.25">
      <c r="A463" s="28" t="s">
        <v>125</v>
      </c>
      <c r="B463" s="29">
        <f>B50+B67+B295+B302+B309+B315+B372+B378+B384+B391+B398+B404</f>
        <v>93299363.36999999</v>
      </c>
      <c r="C463" s="29">
        <f>C50+C67+C295+C302+C309+C315+C372+C378+C384+C391+C398+C404</f>
        <v>99414910</v>
      </c>
      <c r="D463" s="29">
        <f>D50+D67+D295+D302+D309+D315+D372+D378+D384+D391+D398+D404</f>
        <v>99414910</v>
      </c>
      <c r="E463" s="29">
        <f>E50+E67+E295+E302+E309+E315+E372+E378+E384+E391+E398+E404</f>
        <v>50594637.399999999</v>
      </c>
      <c r="F463" s="29">
        <f t="shared" ref="F463:F482" si="84">G463+H463</f>
        <v>488105.22</v>
      </c>
      <c r="G463" s="29">
        <f>G50+G67+G295+G302+G309+G315+G372+G378+G384+G391+G398+G404</f>
        <v>488105.22</v>
      </c>
      <c r="H463" s="29">
        <f>H50+H67+H295+H302+H309+H315+H372+H378+H384+H391+H398+H404</f>
        <v>0</v>
      </c>
      <c r="I463" s="29">
        <f t="shared" si="77"/>
        <v>0</v>
      </c>
      <c r="J463" s="29">
        <f>J50+J67+J295+J302+J309+J315+J372+J378+J384+J391+J398+J404</f>
        <v>0</v>
      </c>
      <c r="K463" s="29">
        <f>K50+K67+K295+K302+K309+K315+K372+K378+K384+K391+K398+K404</f>
        <v>0</v>
      </c>
      <c r="L463" s="29">
        <f t="shared" si="78"/>
        <v>488105.22</v>
      </c>
      <c r="M463" s="29">
        <f t="shared" si="83"/>
        <v>99903015.219999999</v>
      </c>
      <c r="N463" s="122"/>
    </row>
    <row r="464" spans="1:14" s="40" customFormat="1" ht="15" x14ac:dyDescent="0.25">
      <c r="A464" s="61" t="s">
        <v>126</v>
      </c>
      <c r="B464" s="61">
        <f>B61+B99+B296+B303+B310+B316+B373+B379+B385+B392+B399+B405</f>
        <v>27691913.91</v>
      </c>
      <c r="C464" s="61">
        <f>C61+C99+C296+C303+C310+C316+C373+C379+C385+C392+C399+C405</f>
        <v>29764895</v>
      </c>
      <c r="D464" s="61">
        <f>D61+D99+D296+D303+D310+D316+D373+D379+D385+D392+D399+D405</f>
        <v>29764895</v>
      </c>
      <c r="E464" s="61">
        <f>E61+E99+E296+E303+E310+E316+E373+E379+E385+E392+E399+E405</f>
        <v>13795045.1</v>
      </c>
      <c r="F464" s="61">
        <f t="shared" si="84"/>
        <v>147407.78</v>
      </c>
      <c r="G464" s="61">
        <f>G61+G99+G296+G303+G310+G316+G373+G379+G385+G392+G399+G405</f>
        <v>147407.78</v>
      </c>
      <c r="H464" s="61">
        <f>H61+H99+H296+H303+H310+H316+H373+H379+H385+H392+H399+H405</f>
        <v>0</v>
      </c>
      <c r="I464" s="61">
        <f t="shared" si="77"/>
        <v>0</v>
      </c>
      <c r="J464" s="61">
        <f>J61+J99+J296+J303+J310+J316+J373+J379+J385+J392+J399+J405</f>
        <v>0</v>
      </c>
      <c r="K464" s="61">
        <f>K61+K99+K296+K303+K310+K316+K373+K379+K385+K392+K399+K405</f>
        <v>0</v>
      </c>
      <c r="L464" s="61">
        <f t="shared" si="78"/>
        <v>147407.78</v>
      </c>
      <c r="M464" s="61">
        <f t="shared" si="83"/>
        <v>29912302.780000001</v>
      </c>
      <c r="N464" s="61"/>
    </row>
    <row r="465" spans="1:14" s="4" customFormat="1" ht="15" x14ac:dyDescent="0.25">
      <c r="A465" s="98" t="s">
        <v>79</v>
      </c>
      <c r="B465" s="47">
        <f>B123+B297+B304+B311+B317+B374+B380+B386+B393+B400+B406+B156</f>
        <v>11209984</v>
      </c>
      <c r="C465" s="47">
        <f>C123+C297+C304+C311+C317+C374+C380+C386+C393+C400+C406+C156</f>
        <v>12770880</v>
      </c>
      <c r="D465" s="47">
        <f>D123+D297+D304+D311+D317+D374+D380+D386+D393+D400+D406+D156</f>
        <v>12770880</v>
      </c>
      <c r="E465" s="47">
        <f>E123+E297+E304+E311+E317+E374+E380+E386+E393+E400+E406</f>
        <v>43327226.960000001</v>
      </c>
      <c r="F465" s="47">
        <f t="shared" si="84"/>
        <v>0</v>
      </c>
      <c r="G465" s="47">
        <f>G123+G297+G304+G311+G317+G374+G380+G386+G393+G400+G406</f>
        <v>0</v>
      </c>
      <c r="H465" s="47">
        <f>H123+H297+H304+H311+H317+H374+H380+H386+H393+H400+H406+H156</f>
        <v>0</v>
      </c>
      <c r="I465" s="47">
        <f t="shared" si="77"/>
        <v>0</v>
      </c>
      <c r="J465" s="47">
        <f>J123+J297+J304+J311+J317+J374+J380+J386+J393+J400+J406</f>
        <v>0</v>
      </c>
      <c r="K465" s="47">
        <f>K123+K297+K304+K311+K317+K374+K380+K386+K393+K400+K406</f>
        <v>0</v>
      </c>
      <c r="L465" s="47">
        <f t="shared" si="78"/>
        <v>0</v>
      </c>
      <c r="M465" s="47">
        <f t="shared" si="83"/>
        <v>12770880</v>
      </c>
      <c r="N465" s="127"/>
    </row>
    <row r="466" spans="1:14" s="4" customFormat="1" ht="15" x14ac:dyDescent="0.25">
      <c r="A466" s="99" t="s">
        <v>127</v>
      </c>
      <c r="B466" s="100">
        <f>B298+B305+B323+B387+B394+B411</f>
        <v>2491830.87</v>
      </c>
      <c r="C466" s="100">
        <f>C298+C305+C322+C323+C387+C394+C411</f>
        <v>2742217.45</v>
      </c>
      <c r="D466" s="100">
        <f t="shared" ref="D466:K466" si="85">D298+D305+D322+D323+D387+D394+D411</f>
        <v>2742217.45</v>
      </c>
      <c r="E466" s="100">
        <f t="shared" si="85"/>
        <v>1207544.26</v>
      </c>
      <c r="F466" s="100">
        <f t="shared" si="84"/>
        <v>0</v>
      </c>
      <c r="G466" s="100">
        <f t="shared" si="85"/>
        <v>0</v>
      </c>
      <c r="H466" s="100">
        <f t="shared" si="85"/>
        <v>0</v>
      </c>
      <c r="I466" s="100">
        <f t="shared" si="77"/>
        <v>0</v>
      </c>
      <c r="J466" s="100">
        <f t="shared" si="85"/>
        <v>0</v>
      </c>
      <c r="K466" s="100">
        <f t="shared" si="85"/>
        <v>0</v>
      </c>
      <c r="L466" s="100">
        <f t="shared" si="78"/>
        <v>0</v>
      </c>
      <c r="M466" s="100">
        <f t="shared" si="83"/>
        <v>2742217.45</v>
      </c>
      <c r="N466" s="140"/>
    </row>
    <row r="467" spans="1:14" s="4" customFormat="1" ht="15" x14ac:dyDescent="0.25">
      <c r="A467" s="101" t="s">
        <v>128</v>
      </c>
      <c r="B467" s="68">
        <f>B433+B431+B407+B401+B395+B388+B381+B375+B318+B312+B306+B299</f>
        <v>1331436</v>
      </c>
      <c r="C467" s="68">
        <f>C433+C431+C407+C401+C395+C388+C381+C375+C318+C312+C306+C299</f>
        <v>1338944</v>
      </c>
      <c r="D467" s="68">
        <f t="shared" ref="D467:K467" si="86">D433+D431+D407+D401+D395+D388+D381+D375+D318+D312+D306+D299</f>
        <v>1338944</v>
      </c>
      <c r="E467" s="68">
        <f t="shared" si="86"/>
        <v>555970.34</v>
      </c>
      <c r="F467" s="68">
        <f t="shared" si="84"/>
        <v>0</v>
      </c>
      <c r="G467" s="68">
        <f t="shared" si="86"/>
        <v>0</v>
      </c>
      <c r="H467" s="68">
        <f t="shared" si="86"/>
        <v>0</v>
      </c>
      <c r="I467" s="68">
        <f t="shared" si="77"/>
        <v>0</v>
      </c>
      <c r="J467" s="68">
        <f t="shared" si="86"/>
        <v>0</v>
      </c>
      <c r="K467" s="68">
        <f t="shared" si="86"/>
        <v>0</v>
      </c>
      <c r="L467" s="68">
        <f t="shared" si="78"/>
        <v>0</v>
      </c>
      <c r="M467" s="68">
        <f t="shared" si="83"/>
        <v>1338944</v>
      </c>
      <c r="N467" s="130"/>
    </row>
    <row r="468" spans="1:14" s="4" customFormat="1" ht="38.25" x14ac:dyDescent="0.25">
      <c r="A468" s="102" t="s">
        <v>87</v>
      </c>
      <c r="B468" s="49">
        <f>B167+B164+B181</f>
        <v>1640094.48</v>
      </c>
      <c r="C468" s="49">
        <f>C167+C164+C181</f>
        <v>1640094</v>
      </c>
      <c r="D468" s="49">
        <f>D167+D164+D181</f>
        <v>1640094</v>
      </c>
      <c r="E468" s="49">
        <f>E167+E164+E181</f>
        <v>683372.7</v>
      </c>
      <c r="F468" s="49">
        <f t="shared" si="84"/>
        <v>0</v>
      </c>
      <c r="G468" s="49">
        <f>G167+G164+G181</f>
        <v>0</v>
      </c>
      <c r="H468" s="49">
        <f>H167+H164+H181</f>
        <v>0</v>
      </c>
      <c r="I468" s="49">
        <f t="shared" si="77"/>
        <v>0</v>
      </c>
      <c r="J468" s="49">
        <f>J167+J164+J181</f>
        <v>0</v>
      </c>
      <c r="K468" s="49">
        <f>K167+K164+K181</f>
        <v>0</v>
      </c>
      <c r="L468" s="49">
        <f t="shared" si="78"/>
        <v>0</v>
      </c>
      <c r="M468" s="49">
        <f t="shared" si="83"/>
        <v>1640094</v>
      </c>
      <c r="N468" s="128"/>
    </row>
    <row r="469" spans="1:14" s="4" customFormat="1" ht="15" x14ac:dyDescent="0.25">
      <c r="A469" s="103" t="s">
        <v>181</v>
      </c>
      <c r="B469" s="34">
        <v>13965873.99</v>
      </c>
      <c r="C469" s="34">
        <v>6234000</v>
      </c>
      <c r="D469" s="34">
        <v>25778447.559999999</v>
      </c>
      <c r="E469" s="34">
        <v>3396983.51</v>
      </c>
      <c r="F469" s="34">
        <f t="shared" si="84"/>
        <v>0</v>
      </c>
      <c r="G469" s="34"/>
      <c r="H469" s="151"/>
      <c r="I469" s="151">
        <f t="shared" si="77"/>
        <v>0</v>
      </c>
      <c r="J469" s="34"/>
      <c r="K469" s="34"/>
      <c r="L469" s="34">
        <f t="shared" si="78"/>
        <v>0</v>
      </c>
      <c r="M469" s="34">
        <f t="shared" si="83"/>
        <v>25778447.559999999</v>
      </c>
      <c r="N469" s="180"/>
    </row>
    <row r="470" spans="1:14" s="4" customFormat="1" ht="32.25" customHeight="1" x14ac:dyDescent="0.25">
      <c r="A470" s="103" t="s">
        <v>182</v>
      </c>
      <c r="B470" s="34">
        <v>3921426.43</v>
      </c>
      <c r="C470" s="34">
        <v>6234000</v>
      </c>
      <c r="D470" s="34">
        <v>25778447.559999999</v>
      </c>
      <c r="E470" s="34">
        <v>2920254.3</v>
      </c>
      <c r="F470" s="34">
        <f t="shared" si="84"/>
        <v>0</v>
      </c>
      <c r="G470" s="34">
        <v>0</v>
      </c>
      <c r="H470" s="151">
        <v>0</v>
      </c>
      <c r="I470" s="151">
        <f t="shared" si="77"/>
        <v>0</v>
      </c>
      <c r="J470" s="34"/>
      <c r="K470" s="34"/>
      <c r="L470" s="34">
        <f t="shared" si="78"/>
        <v>0</v>
      </c>
      <c r="M470" s="34">
        <f t="shared" si="83"/>
        <v>25778447.559999999</v>
      </c>
      <c r="N470" s="180"/>
    </row>
    <row r="471" spans="1:14" s="4" customFormat="1" ht="15" x14ac:dyDescent="0.25">
      <c r="A471" s="103" t="s">
        <v>205</v>
      </c>
      <c r="B471" s="167">
        <f>-B451/(B9-B12-B474)</f>
        <v>0.99014104258981062</v>
      </c>
      <c r="C471" s="167">
        <f>-C451/(C9-C12-C474)</f>
        <v>0</v>
      </c>
      <c r="D471" s="167">
        <f>-D451/(D9-D12-D474)</f>
        <v>1.5406423910180771</v>
      </c>
      <c r="E471" s="167">
        <f>-E451/(E9-E12-E474)</f>
        <v>0.44188678650656588</v>
      </c>
      <c r="F471" s="167" t="e">
        <f t="shared" si="84"/>
        <v>#DIV/0!</v>
      </c>
      <c r="G471" s="167" t="e">
        <f>-G451/(G9-G12-G474)</f>
        <v>#DIV/0!</v>
      </c>
      <c r="H471" s="167" t="e">
        <f>-H451/(H9-H12-H474)</f>
        <v>#DIV/0!</v>
      </c>
      <c r="I471" s="167" t="e">
        <f t="shared" si="77"/>
        <v>#DIV/0!</v>
      </c>
      <c r="J471" s="167" t="e">
        <f>-J451/(J9-J12-J474)</f>
        <v>#DIV/0!</v>
      </c>
      <c r="K471" s="167">
        <f>-K451/(K9-K12-K474)</f>
        <v>-1</v>
      </c>
      <c r="L471" s="167" t="e">
        <f t="shared" si="78"/>
        <v>#DIV/0!</v>
      </c>
      <c r="M471" s="167" t="e">
        <f t="shared" si="83"/>
        <v>#DIV/0!</v>
      </c>
      <c r="N471" s="138"/>
    </row>
    <row r="472" spans="1:14" s="4" customFormat="1" ht="38.25" x14ac:dyDescent="0.25">
      <c r="A472" s="168" t="s">
        <v>183</v>
      </c>
      <c r="B472" s="104">
        <f>(B9-B12)*10%+B475</f>
        <v>14672668.171</v>
      </c>
      <c r="C472" s="104">
        <f>(C9-C12)*10%+C475</f>
        <v>3479600</v>
      </c>
      <c r="D472" s="104">
        <f>(D9-D12)*10%+D475</f>
        <v>3479600</v>
      </c>
      <c r="E472" s="104">
        <f>(E9-E12)*10%+E475</f>
        <v>2036858.7260000003</v>
      </c>
      <c r="F472" s="104">
        <f t="shared" si="84"/>
        <v>0</v>
      </c>
      <c r="G472" s="104">
        <f>(G9-G12)*10%+G475</f>
        <v>0</v>
      </c>
      <c r="H472" s="104">
        <f>(H9-H12)*10%+H475</f>
        <v>0</v>
      </c>
      <c r="I472" s="104">
        <f t="shared" si="77"/>
        <v>-900000</v>
      </c>
      <c r="J472" s="104">
        <f>(J9-J12)*10%+J475</f>
        <v>0</v>
      </c>
      <c r="K472" s="104">
        <f>(K9-K12)*10%+K475</f>
        <v>-900000</v>
      </c>
      <c r="L472" s="104">
        <f t="shared" si="78"/>
        <v>-900000</v>
      </c>
      <c r="M472" s="104">
        <f t="shared" si="83"/>
        <v>2579600</v>
      </c>
      <c r="N472" s="138"/>
    </row>
    <row r="473" spans="1:14" s="4" customFormat="1" ht="38.25" x14ac:dyDescent="0.25">
      <c r="A473" s="168" t="s">
        <v>184</v>
      </c>
      <c r="B473" s="104">
        <f>(B9-B12)*5%+B475</f>
        <v>13625924.3705</v>
      </c>
      <c r="C473" s="104">
        <f>(C9-C12)*5%+C475</f>
        <v>1739800</v>
      </c>
      <c r="D473" s="104">
        <f>(D9-D12)*5%+D475</f>
        <v>1739800</v>
      </c>
      <c r="E473" s="104">
        <f>(E9-E12)*5%+E475</f>
        <v>1018429.3630000001</v>
      </c>
      <c r="F473" s="104">
        <f t="shared" si="84"/>
        <v>0</v>
      </c>
      <c r="G473" s="104">
        <f>(G9-G12)*5%+G475</f>
        <v>0</v>
      </c>
      <c r="H473" s="104">
        <f>(H9-H12)*5%+H475</f>
        <v>0</v>
      </c>
      <c r="I473" s="104">
        <f t="shared" si="77"/>
        <v>-450000</v>
      </c>
      <c r="J473" s="104">
        <f>(J9-J12)*5%+J475</f>
        <v>0</v>
      </c>
      <c r="K473" s="104">
        <f>(K9-K12)*5%+K475</f>
        <v>-450000</v>
      </c>
      <c r="L473" s="104">
        <f t="shared" si="78"/>
        <v>-450000</v>
      </c>
      <c r="M473" s="104">
        <f t="shared" si="83"/>
        <v>1289800</v>
      </c>
      <c r="N473" s="138"/>
    </row>
    <row r="474" spans="1:14" s="4" customFormat="1" ht="25.5" x14ac:dyDescent="0.25">
      <c r="A474" s="168" t="s">
        <v>204</v>
      </c>
      <c r="B474" s="104">
        <v>25351130</v>
      </c>
      <c r="C474" s="104">
        <v>27817182</v>
      </c>
      <c r="D474" s="104">
        <v>27817182</v>
      </c>
      <c r="E474" s="185"/>
      <c r="F474" s="104">
        <f t="shared" si="84"/>
        <v>0</v>
      </c>
      <c r="G474" s="104"/>
      <c r="H474" s="104"/>
      <c r="I474" s="104">
        <f t="shared" si="77"/>
        <v>0</v>
      </c>
      <c r="J474" s="104"/>
      <c r="K474" s="104"/>
      <c r="L474" s="104">
        <f t="shared" si="78"/>
        <v>0</v>
      </c>
      <c r="M474" s="104">
        <f t="shared" si="83"/>
        <v>27817182</v>
      </c>
      <c r="N474" s="138"/>
    </row>
    <row r="475" spans="1:14" s="4" customFormat="1" ht="25.5" x14ac:dyDescent="0.25">
      <c r="A475" s="103" t="s">
        <v>185</v>
      </c>
      <c r="B475" s="34">
        <v>12579180.57</v>
      </c>
      <c r="C475" s="34">
        <f t="shared" ref="C475:K475" si="87">C476+C477</f>
        <v>0</v>
      </c>
      <c r="D475" s="34">
        <f t="shared" si="87"/>
        <v>0</v>
      </c>
      <c r="E475" s="34">
        <v>0</v>
      </c>
      <c r="F475" s="34">
        <f t="shared" si="84"/>
        <v>0</v>
      </c>
      <c r="G475" s="34">
        <f t="shared" si="87"/>
        <v>0</v>
      </c>
      <c r="H475" s="34">
        <f t="shared" si="87"/>
        <v>0</v>
      </c>
      <c r="I475" s="34">
        <f t="shared" si="77"/>
        <v>0</v>
      </c>
      <c r="J475" s="34">
        <f t="shared" si="87"/>
        <v>0</v>
      </c>
      <c r="K475" s="34">
        <f t="shared" si="87"/>
        <v>0</v>
      </c>
      <c r="L475" s="34">
        <f t="shared" si="78"/>
        <v>0</v>
      </c>
      <c r="M475" s="34">
        <f t="shared" si="83"/>
        <v>0</v>
      </c>
      <c r="N475" s="123"/>
    </row>
    <row r="476" spans="1:14" s="4" customFormat="1" ht="25.5" x14ac:dyDescent="0.25">
      <c r="A476" s="105" t="s">
        <v>186</v>
      </c>
      <c r="B476" s="34">
        <v>0</v>
      </c>
      <c r="C476" s="34"/>
      <c r="D476" s="34"/>
      <c r="E476" s="34">
        <v>0</v>
      </c>
      <c r="F476" s="34">
        <f t="shared" si="84"/>
        <v>0</v>
      </c>
      <c r="G476" s="34"/>
      <c r="H476" s="151"/>
      <c r="I476" s="151">
        <f t="shared" si="77"/>
        <v>0</v>
      </c>
      <c r="J476" s="34"/>
      <c r="K476" s="34"/>
      <c r="L476" s="59">
        <f t="shared" si="78"/>
        <v>0</v>
      </c>
      <c r="M476" s="59">
        <f t="shared" si="83"/>
        <v>0</v>
      </c>
      <c r="N476" s="123"/>
    </row>
    <row r="477" spans="1:14" s="4" customFormat="1" ht="25.5" x14ac:dyDescent="0.25">
      <c r="A477" s="105" t="s">
        <v>187</v>
      </c>
      <c r="B477" s="34">
        <v>12579180.57</v>
      </c>
      <c r="C477" s="34"/>
      <c r="D477" s="34"/>
      <c r="E477" s="34">
        <v>0</v>
      </c>
      <c r="F477" s="34">
        <f t="shared" si="84"/>
        <v>0</v>
      </c>
      <c r="G477" s="34"/>
      <c r="H477" s="31"/>
      <c r="I477" s="31">
        <f t="shared" si="77"/>
        <v>0</v>
      </c>
      <c r="J477" s="34"/>
      <c r="K477" s="34"/>
      <c r="L477" s="34">
        <f t="shared" si="78"/>
        <v>0</v>
      </c>
      <c r="M477" s="34">
        <f t="shared" si="83"/>
        <v>0</v>
      </c>
      <c r="N477" s="123"/>
    </row>
    <row r="478" spans="1:14" s="4" customFormat="1" ht="23.25" customHeight="1" x14ac:dyDescent="0.25">
      <c r="A478" s="103" t="s">
        <v>188</v>
      </c>
      <c r="B478" s="59"/>
      <c r="C478" s="59"/>
      <c r="D478" s="59"/>
      <c r="E478" s="59"/>
      <c r="F478" s="59">
        <f t="shared" si="84"/>
        <v>0</v>
      </c>
      <c r="G478" s="59"/>
      <c r="H478" s="59"/>
      <c r="I478" s="59">
        <f t="shared" si="77"/>
        <v>0</v>
      </c>
      <c r="J478" s="59"/>
      <c r="K478" s="59"/>
      <c r="L478" s="59">
        <f t="shared" si="78"/>
        <v>0</v>
      </c>
      <c r="M478" s="59">
        <f t="shared" si="83"/>
        <v>0</v>
      </c>
      <c r="N478" s="123"/>
    </row>
    <row r="479" spans="1:14" s="4" customFormat="1" ht="15" x14ac:dyDescent="0.25">
      <c r="A479" s="103" t="s">
        <v>189</v>
      </c>
      <c r="B479" s="59"/>
      <c r="C479" s="59"/>
      <c r="D479" s="59"/>
      <c r="E479" s="59"/>
      <c r="F479" s="59">
        <f t="shared" si="84"/>
        <v>0</v>
      </c>
      <c r="G479" s="59"/>
      <c r="H479" s="59"/>
      <c r="I479" s="59">
        <f t="shared" si="77"/>
        <v>0</v>
      </c>
      <c r="J479" s="59"/>
      <c r="K479" s="59"/>
      <c r="L479" s="59">
        <f t="shared" si="78"/>
        <v>0</v>
      </c>
      <c r="M479" s="59">
        <f t="shared" si="83"/>
        <v>0</v>
      </c>
      <c r="N479" s="123"/>
    </row>
    <row r="480" spans="1:14" s="4" customFormat="1" ht="25.5" x14ac:dyDescent="0.25">
      <c r="A480" s="103" t="s">
        <v>190</v>
      </c>
      <c r="B480" s="59">
        <f>(B479-B478)/(B9-B12)</f>
        <v>0</v>
      </c>
      <c r="C480" s="59">
        <f>(C479-C478)/(C9-C12)</f>
        <v>0</v>
      </c>
      <c r="D480" s="59">
        <f>(D479-D478)/(D9-D12)</f>
        <v>0</v>
      </c>
      <c r="E480" s="59">
        <f>(E479-E478)/(E9-E12)</f>
        <v>0</v>
      </c>
      <c r="F480" s="59" t="e">
        <f t="shared" si="84"/>
        <v>#DIV/0!</v>
      </c>
      <c r="G480" s="59" t="e">
        <f>(G479-G478)/(G9-G12)</f>
        <v>#DIV/0!</v>
      </c>
      <c r="H480" s="59" t="e">
        <f>(H479-H478)/(H9-H12)</f>
        <v>#DIV/0!</v>
      </c>
      <c r="I480" s="59" t="e">
        <f t="shared" si="77"/>
        <v>#DIV/0!</v>
      </c>
      <c r="J480" s="59" t="e">
        <f>(J479-J478)/(J9-J12)</f>
        <v>#DIV/0!</v>
      </c>
      <c r="K480" s="59">
        <f>(K479-K478)/(K9-K12)</f>
        <v>0</v>
      </c>
      <c r="L480" s="59" t="e">
        <f t="shared" si="78"/>
        <v>#DIV/0!</v>
      </c>
      <c r="M480" s="59" t="e">
        <f t="shared" si="83"/>
        <v>#DIV/0!</v>
      </c>
      <c r="N480" s="138"/>
    </row>
    <row r="481" spans="1:14" s="4" customFormat="1" ht="15" x14ac:dyDescent="0.25">
      <c r="A481" s="103" t="s">
        <v>191</v>
      </c>
      <c r="B481" s="104" t="e">
        <f>B458/B479</f>
        <v>#DIV/0!</v>
      </c>
      <c r="C481" s="104" t="e">
        <f t="shared" ref="C481:K481" si="88">C458/C479</f>
        <v>#DIV/0!</v>
      </c>
      <c r="D481" s="104" t="e">
        <f t="shared" si="88"/>
        <v>#DIV/0!</v>
      </c>
      <c r="E481" s="104" t="e">
        <f t="shared" si="88"/>
        <v>#DIV/0!</v>
      </c>
      <c r="F481" s="104" t="e">
        <f t="shared" si="84"/>
        <v>#DIV/0!</v>
      </c>
      <c r="G481" s="104" t="e">
        <f t="shared" si="88"/>
        <v>#DIV/0!</v>
      </c>
      <c r="H481" s="104" t="e">
        <f t="shared" si="88"/>
        <v>#DIV/0!</v>
      </c>
      <c r="I481" s="104" t="e">
        <f t="shared" si="77"/>
        <v>#DIV/0!</v>
      </c>
      <c r="J481" s="104" t="e">
        <f t="shared" si="88"/>
        <v>#DIV/0!</v>
      </c>
      <c r="K481" s="104" t="e">
        <f t="shared" si="88"/>
        <v>#DIV/0!</v>
      </c>
      <c r="L481" s="104" t="e">
        <f t="shared" si="78"/>
        <v>#DIV/0!</v>
      </c>
      <c r="M481" s="104" t="e">
        <f t="shared" si="83"/>
        <v>#DIV/0!</v>
      </c>
      <c r="N481" s="138"/>
    </row>
    <row r="482" spans="1:14" s="4" customFormat="1" ht="25.5" x14ac:dyDescent="0.25">
      <c r="A482" s="103" t="s">
        <v>192</v>
      </c>
      <c r="B482" s="104">
        <f>B447/B450</f>
        <v>0</v>
      </c>
      <c r="C482" s="104">
        <f t="shared" ref="C482:K482" si="89">C447/C450</f>
        <v>2.5353454855532532E-4</v>
      </c>
      <c r="D482" s="104">
        <f t="shared" si="89"/>
        <v>2.2986726375815085E-4</v>
      </c>
      <c r="E482" s="104">
        <f t="shared" si="89"/>
        <v>0</v>
      </c>
      <c r="F482" s="104">
        <f t="shared" si="84"/>
        <v>0</v>
      </c>
      <c r="G482" s="104">
        <f t="shared" si="89"/>
        <v>0</v>
      </c>
      <c r="H482" s="104">
        <f t="shared" si="89"/>
        <v>0</v>
      </c>
      <c r="I482" s="104" t="e">
        <f t="shared" si="77"/>
        <v>#DIV/0!</v>
      </c>
      <c r="J482" s="104" t="e">
        <f t="shared" si="89"/>
        <v>#DIV/0!</v>
      </c>
      <c r="K482" s="104" t="e">
        <f t="shared" si="89"/>
        <v>#DIV/0!</v>
      </c>
      <c r="L482" s="104" t="e">
        <f t="shared" si="78"/>
        <v>#DIV/0!</v>
      </c>
      <c r="M482" s="104" t="e">
        <f t="shared" si="83"/>
        <v>#DIV/0!</v>
      </c>
      <c r="N482" s="138"/>
    </row>
    <row r="483" spans="1:14" s="4" customFormat="1" ht="25.5" x14ac:dyDescent="0.25">
      <c r="A483" s="98" t="s">
        <v>193</v>
      </c>
      <c r="B483" s="175">
        <f>B75+B83+B107+B436+B130+B159</f>
        <v>30098063.080000002</v>
      </c>
      <c r="C483" s="175">
        <f>C75+C83+C107+C436+C130+C159</f>
        <v>29591294</v>
      </c>
      <c r="D483" s="175">
        <f>D75+D83+D107+D436+D130+D159</f>
        <v>29591294</v>
      </c>
      <c r="E483" s="175">
        <f>E75+E83+E107+E436+E130+E159</f>
        <v>13611992.32</v>
      </c>
      <c r="F483" s="59">
        <f t="shared" ref="F483:K483" si="90">F75+F83+F107+F436+F130</f>
        <v>635513</v>
      </c>
      <c r="G483" s="59">
        <f t="shared" si="90"/>
        <v>635513</v>
      </c>
      <c r="H483" s="59">
        <f t="shared" si="90"/>
        <v>0</v>
      </c>
      <c r="I483" s="59">
        <f t="shared" si="90"/>
        <v>0</v>
      </c>
      <c r="J483" s="59">
        <f t="shared" si="90"/>
        <v>0</v>
      </c>
      <c r="K483" s="59">
        <f t="shared" si="90"/>
        <v>0</v>
      </c>
      <c r="L483" s="59">
        <f>L75+L83+L107+L436+L130</f>
        <v>635513</v>
      </c>
      <c r="M483" s="59">
        <f>M75+M83+M107+M436+M130+M159</f>
        <v>30226807</v>
      </c>
      <c r="N483" s="59"/>
    </row>
    <row r="484" spans="1:14" s="4" customFormat="1" ht="38.25" customHeight="1" x14ac:dyDescent="0.25">
      <c r="A484" s="106" t="s">
        <v>194</v>
      </c>
      <c r="B484" s="175">
        <f>B55+B59+B66+B76+B91+B97+B108+B112+B118+B140+B173+B187+B191+B196+B214+B257+B277+B279+B281+B283+B285+B289+B291+B300+B307+B313+B319+B349+B376+B382+B389+B396+B402+B408+B414+B426</f>
        <v>110069337.11000001</v>
      </c>
      <c r="C484" s="175">
        <f>C55+C59+C66+C76+C91+C97+C108+C112+C118+C140+C173+C187+C191+C196+C214+C257+C277+C279+C281+C283+C285+C289+C291+C300+C307+C313+C319+C349+C376+C382+C389+C396+C402+C408+C414+C426</f>
        <v>100626259.93000001</v>
      </c>
      <c r="D484" s="175">
        <f>D55+D59+D66+D76+D91+D97+D108+D112+D118+D140+D173+D187+D191+D196+D214+D257+D277+D279+D281+D283+D285+D289+D291+D300+D307+D313+D319+D349+D376+D382+D389+D396+D402+D408+D414+D426</f>
        <v>100679451.93000001</v>
      </c>
      <c r="E484" s="175">
        <f>E55+E59+E66+E76+E91+E97+E108+E112+E118+E140+E173+E187+E191+E196+E214+E257+E277+E279+E281+E283+E285+E289+E291+E300+E307+E313+E319+E349+E376+E382+E389+E396+E402+E408+E414</f>
        <v>51512536.740000002</v>
      </c>
      <c r="F484" s="59">
        <f>G484+H484</f>
        <v>81187</v>
      </c>
      <c r="G484" s="59">
        <f>G55+G59+G66+G76+G91+G97+G108+G112+G118+G140+G173+G187+G191+G196+G214+G257+G277+G279+G281+G283+G285+G289+G291+G300+G307+G313+G319+G349+G376+G382+G389+G396+G402+G408+G414+G426</f>
        <v>81187</v>
      </c>
      <c r="H484" s="59">
        <f>H55+H59+H66+H76+H91+H97+H108+H112+H118+H140+H173+H187+H191+H196+H214+H257+H277+H279+H281+H283+H285+H289+H291+H300+H307+H313+H319+H349+H376+H382+H389+H396+H402+H408+H414+H426</f>
        <v>0</v>
      </c>
      <c r="I484" s="59">
        <f t="shared" si="77"/>
        <v>0</v>
      </c>
      <c r="J484" s="59">
        <f>J55+J59+J66+J76+J91+J97+J108+J112+J118+J140+J173+J187+J191+J196+J214+J257+J277+J279+J281+J283+J285+J289+J291+J300+J307+J313+J319+J349+J376+J382+J389+J396+J402+J408+J414+J426</f>
        <v>0</v>
      </c>
      <c r="K484" s="59">
        <f>K55+K59+K66+K76+K91+K97+K108+K112+K118+K140+K173+K187+K191+K196+K214+K257+K277+K279+K281+K283+K285+K289+K291+K300+K307+K313+K319+K349+K376+K382+K389+K396+K402+K408+K414+K426</f>
        <v>0</v>
      </c>
      <c r="L484" s="59">
        <f>I484+F484</f>
        <v>81187</v>
      </c>
      <c r="M484" s="59">
        <f t="shared" si="83"/>
        <v>100760638.93000001</v>
      </c>
      <c r="N484" s="138"/>
    </row>
    <row r="486" spans="1:14" x14ac:dyDescent="0.25">
      <c r="B486" s="190"/>
      <c r="C486" s="190"/>
      <c r="D486" s="190"/>
      <c r="E486" s="190"/>
      <c r="F486" s="190"/>
      <c r="G486" s="190"/>
      <c r="H486" s="190"/>
      <c r="I486" s="190"/>
    </row>
  </sheetData>
  <mergeCells count="11">
    <mergeCell ref="B486:I486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9" fitToHeight="0" orientation="landscape" r:id="rId1"/>
  <rowBreaks count="1" manualBreakCount="1">
    <brk id="16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COMP1</cp:lastModifiedBy>
  <cp:lastPrinted>2023-07-12T06:35:49Z</cp:lastPrinted>
  <dcterms:created xsi:type="dcterms:W3CDTF">2020-01-09T14:17:42Z</dcterms:created>
  <dcterms:modified xsi:type="dcterms:W3CDTF">2023-07-12T06:35:51Z</dcterms:modified>
</cp:coreProperties>
</file>