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480" yWindow="315" windowWidth="18195" windowHeight="10620"/>
  </bookViews>
  <sheets>
    <sheet name="data" sheetId="1" r:id="rId1"/>
  </sheets>
  <definedNames>
    <definedName name="_xlnm._FilterDatabase" localSheetId="0" hidden="1">data!$A$3:$M$52</definedName>
    <definedName name="_xlnm.Print_Titles" localSheetId="0">data!$3:$3</definedName>
  </definedNames>
  <calcPr calcId="144525"/>
</workbook>
</file>

<file path=xl/calcChain.xml><?xml version="1.0" encoding="utf-8"?>
<calcChain xmlns="http://schemas.openxmlformats.org/spreadsheetml/2006/main">
  <c r="E52" i="1" l="1"/>
  <c r="E48" i="1"/>
  <c r="E45" i="1"/>
  <c r="E40" i="1"/>
  <c r="E38" i="1"/>
  <c r="E31" i="1"/>
  <c r="E29" i="1"/>
  <c r="D24" i="1"/>
  <c r="E24" i="1"/>
  <c r="E17" i="1"/>
  <c r="E15" i="1"/>
  <c r="E13" i="1"/>
  <c r="E5" i="1"/>
  <c r="J6" i="1" l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30" i="1"/>
  <c r="J32" i="1"/>
  <c r="J33" i="1"/>
  <c r="J34" i="1"/>
  <c r="J35" i="1"/>
  <c r="J36" i="1"/>
  <c r="J37" i="1"/>
  <c r="J39" i="1"/>
  <c r="J41" i="1"/>
  <c r="J42" i="1"/>
  <c r="J43" i="1"/>
  <c r="J44" i="1"/>
  <c r="J45" i="1"/>
  <c r="J46" i="1"/>
  <c r="J47" i="1"/>
  <c r="J48" i="1"/>
  <c r="J49" i="1"/>
  <c r="J50" i="1"/>
  <c r="J51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30" i="1"/>
  <c r="H32" i="1"/>
  <c r="H33" i="1"/>
  <c r="H34" i="1"/>
  <c r="H35" i="1"/>
  <c r="H36" i="1"/>
  <c r="H37" i="1"/>
  <c r="H39" i="1"/>
  <c r="H41" i="1"/>
  <c r="H42" i="1"/>
  <c r="H43" i="1"/>
  <c r="H44" i="1"/>
  <c r="H46" i="1"/>
  <c r="H47" i="1"/>
  <c r="H48" i="1"/>
  <c r="H49" i="1"/>
  <c r="H50" i="1"/>
  <c r="H51" i="1"/>
  <c r="H13" i="1"/>
  <c r="H6" i="1"/>
  <c r="H7" i="1"/>
  <c r="H8" i="1"/>
  <c r="H9" i="1"/>
  <c r="H10" i="1"/>
  <c r="H11" i="1"/>
  <c r="H12" i="1"/>
  <c r="L24" i="1" l="1"/>
  <c r="G5" i="1"/>
  <c r="F24" i="1" l="1"/>
  <c r="K22" i="1" l="1"/>
  <c r="K23" i="1"/>
  <c r="I27" i="1"/>
  <c r="I28" i="1"/>
  <c r="I30" i="1"/>
  <c r="K28" i="1" l="1"/>
  <c r="D17" i="1" l="1"/>
  <c r="D5" i="1"/>
  <c r="H5" i="1" s="1"/>
  <c r="F17" i="1"/>
  <c r="I21" i="1"/>
  <c r="M24" i="1" l="1"/>
  <c r="G24" i="1"/>
  <c r="I5" i="1"/>
  <c r="M17" i="1" l="1"/>
  <c r="L17" i="1"/>
  <c r="G17" i="1"/>
  <c r="G15" i="1"/>
  <c r="G13" i="1"/>
  <c r="G40" i="1"/>
  <c r="G31" i="1"/>
  <c r="K25" i="1"/>
  <c r="K21" i="1"/>
  <c r="L13" i="1"/>
  <c r="M13" i="1"/>
  <c r="J40" i="1" l="1"/>
  <c r="H40" i="1"/>
  <c r="F5" i="1"/>
  <c r="J5" i="1" s="1"/>
  <c r="K27" i="1"/>
  <c r="D48" i="1"/>
  <c r="D45" i="1"/>
  <c r="H45" i="1" s="1"/>
  <c r="D40" i="1"/>
  <c r="I40" i="1" s="1"/>
  <c r="D38" i="1"/>
  <c r="D31" i="1"/>
  <c r="D29" i="1"/>
  <c r="H29" i="1" s="1"/>
  <c r="D15" i="1"/>
  <c r="D13" i="1"/>
  <c r="I13" i="1" s="1"/>
  <c r="I31" i="1" l="1"/>
  <c r="H31" i="1"/>
  <c r="D52" i="1"/>
  <c r="K6" i="1"/>
  <c r="K7" i="1"/>
  <c r="K8" i="1"/>
  <c r="K10" i="1"/>
  <c r="K11" i="1"/>
  <c r="K12" i="1"/>
  <c r="K14" i="1"/>
  <c r="K16" i="1"/>
  <c r="K18" i="1"/>
  <c r="K19" i="1"/>
  <c r="K20" i="1"/>
  <c r="K26" i="1"/>
  <c r="K30" i="1"/>
  <c r="K32" i="1"/>
  <c r="K33" i="1"/>
  <c r="K34" i="1"/>
  <c r="K35" i="1"/>
  <c r="K36" i="1"/>
  <c r="K37" i="1"/>
  <c r="K39" i="1"/>
  <c r="K41" i="1"/>
  <c r="K42" i="1"/>
  <c r="K43" i="1"/>
  <c r="K44" i="1"/>
  <c r="K46" i="1"/>
  <c r="K47" i="1"/>
  <c r="K49" i="1"/>
  <c r="K50" i="1"/>
  <c r="K51" i="1"/>
  <c r="I51" i="1" l="1"/>
  <c r="I8" i="1" l="1"/>
  <c r="F45" i="1"/>
  <c r="G45" i="1"/>
  <c r="I45" i="1" s="1"/>
  <c r="L45" i="1"/>
  <c r="M45" i="1"/>
  <c r="F13" i="1"/>
  <c r="F40" i="1"/>
  <c r="L40" i="1"/>
  <c r="M40" i="1"/>
  <c r="F48" i="1"/>
  <c r="G48" i="1"/>
  <c r="L48" i="1"/>
  <c r="M48" i="1"/>
  <c r="F38" i="1"/>
  <c r="G38" i="1"/>
  <c r="L38" i="1"/>
  <c r="M38" i="1"/>
  <c r="F31" i="1"/>
  <c r="J31" i="1" s="1"/>
  <c r="L31" i="1"/>
  <c r="M31" i="1"/>
  <c r="F29" i="1"/>
  <c r="J29" i="1" s="1"/>
  <c r="G29" i="1"/>
  <c r="L29" i="1"/>
  <c r="M29" i="1"/>
  <c r="L5" i="1"/>
  <c r="M5" i="1"/>
  <c r="F15" i="1"/>
  <c r="L15" i="1"/>
  <c r="M15" i="1"/>
  <c r="J38" i="1" l="1"/>
  <c r="H38" i="1"/>
  <c r="K29" i="1"/>
  <c r="I29" i="1"/>
  <c r="M52" i="1"/>
  <c r="L52" i="1"/>
  <c r="K48" i="1"/>
  <c r="K45" i="1"/>
  <c r="K40" i="1"/>
  <c r="K38" i="1"/>
  <c r="K31" i="1"/>
  <c r="K24" i="1"/>
  <c r="K17" i="1"/>
  <c r="K15" i="1"/>
  <c r="K13" i="1"/>
  <c r="F52" i="1"/>
  <c r="I50" i="1"/>
  <c r="I49" i="1"/>
  <c r="I47" i="1"/>
  <c r="I46" i="1"/>
  <c r="I44" i="1"/>
  <c r="I43" i="1"/>
  <c r="I42" i="1"/>
  <c r="I41" i="1"/>
  <c r="I39" i="1"/>
  <c r="I38" i="1" s="1"/>
  <c r="I37" i="1"/>
  <c r="I36" i="1"/>
  <c r="I35" i="1"/>
  <c r="I34" i="1"/>
  <c r="I33" i="1"/>
  <c r="I32" i="1"/>
  <c r="I26" i="1"/>
  <c r="I24" i="1" s="1"/>
  <c r="I23" i="1"/>
  <c r="I22" i="1"/>
  <c r="I20" i="1"/>
  <c r="I19" i="1"/>
  <c r="I18" i="1"/>
  <c r="I16" i="1"/>
  <c r="I15" i="1" s="1"/>
  <c r="I14" i="1"/>
  <c r="I12" i="1"/>
  <c r="I11" i="1"/>
  <c r="I10" i="1"/>
  <c r="I7" i="1"/>
  <c r="I6" i="1"/>
  <c r="I17" i="1" l="1"/>
  <c r="I48" i="1"/>
  <c r="K5" i="1"/>
  <c r="G52" i="1"/>
  <c r="K52" i="1" l="1"/>
  <c r="H52" i="1"/>
  <c r="J52" i="1"/>
  <c r="I52" i="1"/>
</calcChain>
</file>

<file path=xl/sharedStrings.xml><?xml version="1.0" encoding="utf-8"?>
<sst xmlns="http://schemas.openxmlformats.org/spreadsheetml/2006/main" count="156" uniqueCount="79">
  <si>
    <t>Наименование</t>
  </si>
  <si>
    <t>Рз</t>
  </si>
  <si>
    <t>Пр</t>
  </si>
  <si>
    <t>Общегосударственные вопросы</t>
  </si>
  <si>
    <t>01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</si>
  <si>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</si>
  <si>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</si>
  <si>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</si>
  <si>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</si>
  <si>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</si>
  <si>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</si>
  <si>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</si>
  <si>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</si>
  <si>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</si>
  <si>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</si>
  <si>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</si>
  <si>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</si>
  <si>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</si>
  <si>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</si>
  <si>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</si>
  <si>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</si>
  <si>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</si>
  <si>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</si>
  <si>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</si>
  <si>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10</t>
  </si>
  <si>
    <t>14</t>
  </si>
  <si>
    <t>Национальная экономика</t>
  </si>
  <si>
    <t>Общеэкономические вопросы</t>
  </si>
  <si>
    <t>Водное хозяйство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</si>
  <si>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</si>
  <si>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</si>
  <si>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</si>
  <si>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</si>
  <si>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</si>
  <si>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Коммунальное хозяйство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</si>
  <si>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</si>
  <si>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</si>
  <si>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</si>
  <si>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</si>
  <si>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</si>
  <si>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Профессиональная подготовка, переподготовка и повышение квалификации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</si>
  <si>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</si>
  <si>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</si>
  <si>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</si>
  <si>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</si>
  <si>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</si>
  <si>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</si>
  <si>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</si>
  <si>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</si>
  <si>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</si>
  <si>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</si>
  <si>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</si>
  <si>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</si>
  <si>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</si>
  <si>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</si>
  <si>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</si>
  <si>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ИТОГО:</t>
  </si>
  <si>
    <t>Темп к отчетному году</t>
  </si>
  <si>
    <t>Темп к ожидаемой оценке исполнения</t>
  </si>
  <si>
    <t>Дополнительное образование детей</t>
  </si>
  <si>
    <t>00</t>
  </si>
  <si>
    <t>Условно утвержденные расходы</t>
  </si>
  <si>
    <t>99</t>
  </si>
  <si>
    <t>2022 год (план)</t>
  </si>
  <si>
    <t>Обеспечение выборов и референдумов</t>
  </si>
  <si>
    <t>Сельское хозяйство и рыболовство</t>
  </si>
  <si>
    <t>Транспорт</t>
  </si>
  <si>
    <t>Жилищное хозяйство</t>
  </si>
  <si>
    <t>Благоустройство</t>
  </si>
  <si>
    <t>2023 год (план)</t>
  </si>
  <si>
    <t>Другие вопросы в области жилищно-коммунального хозяйства</t>
  </si>
  <si>
    <t>2020 год (кассовое исполнение)</t>
  </si>
  <si>
    <t>2021 год (оценка исполнения)</t>
  </si>
  <si>
    <t>2024 год (план)</t>
  </si>
  <si>
    <t>2021 год (первоначальный план)</t>
  </si>
  <si>
    <t>отклонение 2022-2020</t>
  </si>
  <si>
    <t>отклонение 2022-2021 (оценка)</t>
  </si>
  <si>
    <t xml:space="preserve">Анализ изменения расходов бюджета по разделам и подразделам классификации расходов на 2022 год и на плановый период 2023 и 2024 годов в сравнении с ожидаемым исполнением за 2021 год и отчетом за 2020 год </t>
  </si>
  <si>
    <t>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</si>
</sst>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0" x14ac:knownFonts="1">
    <font>
      <sz val="11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</font>
    <font>
      <sz val="12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theme="1" tint="0.8999908444471571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98">
    <xf numFmtId="0" fontId="0" fillId="0" borderId="0" xfId="0"/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0" fontId="1" fillId="6" borderId="0" xfId="0" applyFont="1" applyFill="1" applyBorder="1" applyAlignment="1">
      <alignment horizontal="center" vertical="center"/>
    </xf>
    <xf numFmtId="0" fontId="1" fillId="7" borderId="0" xfId="0" applyFont="1" applyFill="1" applyBorder="1" applyAlignment="1">
      <alignment horizontal="center" vertical="center"/>
    </xf>
    <xf numFmtId="0" fontId="1" fillId="8" borderId="0" xfId="0" applyFont="1" applyFill="1" applyBorder="1" applyAlignment="1">
      <alignment horizontal="center" vertical="center"/>
    </xf>
    <xf numFmtId="0" fontId="1" fillId="9" borderId="0" xfId="0" applyFont="1" applyFill="1" applyBorder="1" applyAlignment="1">
      <alignment horizontal="center" vertical="center"/>
    </xf>
    <xf numFmtId="0" fontId="1" fillId="10" borderId="0" xfId="0" applyFont="1" applyFill="1" applyBorder="1" applyAlignment="1">
      <alignment horizontal="center" vertical="center"/>
    </xf>
    <xf numFmtId="0" fontId="1" fillId="11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quotePrefix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164" fontId="7" fillId="0" borderId="1" xfId="1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quotePrefix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164" fontId="7" fillId="3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quotePrefix="1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1" xfId="0" quotePrefix="1" applyFont="1" applyFill="1" applyBorder="1" applyAlignment="1">
      <alignment horizontal="center" vertical="center" wrapText="1"/>
    </xf>
    <xf numFmtId="4" fontId="6" fillId="6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quotePrefix="1" applyNumberFormat="1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left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7" borderId="1" xfId="0" quotePrefix="1" applyFont="1" applyFill="1" applyBorder="1" applyAlignment="1">
      <alignment horizontal="center" vertical="center" wrapText="1"/>
    </xf>
    <xf numFmtId="4" fontId="6" fillId="7" borderId="1" xfId="0" applyNumberFormat="1" applyFont="1" applyFill="1" applyBorder="1" applyAlignment="1">
      <alignment horizontal="center" vertical="center" wrapText="1"/>
    </xf>
    <xf numFmtId="164" fontId="7" fillId="7" borderId="1" xfId="1" applyNumberFormat="1" applyFont="1" applyFill="1" applyBorder="1" applyAlignment="1">
      <alignment horizontal="center" vertical="center"/>
    </xf>
    <xf numFmtId="164" fontId="7" fillId="5" borderId="1" xfId="1" applyNumberFormat="1" applyFont="1" applyFill="1" applyBorder="1" applyAlignment="1">
      <alignment horizontal="center" vertical="center"/>
    </xf>
    <xf numFmtId="0" fontId="5" fillId="0" borderId="1" xfId="0" quotePrefix="1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left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6" fillId="8" borderId="1" xfId="0" quotePrefix="1" applyFont="1" applyFill="1" applyBorder="1" applyAlignment="1">
      <alignment horizontal="center" vertical="center" wrapText="1"/>
    </xf>
    <xf numFmtId="4" fontId="6" fillId="8" borderId="1" xfId="0" applyNumberFormat="1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left" vertical="center" wrapText="1"/>
    </xf>
    <xf numFmtId="0" fontId="6" fillId="9" borderId="1" xfId="0" applyFont="1" applyFill="1" applyBorder="1" applyAlignment="1">
      <alignment horizontal="center" vertical="center" wrapText="1"/>
    </xf>
    <xf numFmtId="0" fontId="6" fillId="9" borderId="1" xfId="0" quotePrefix="1" applyFont="1" applyFill="1" applyBorder="1" applyAlignment="1">
      <alignment horizontal="center" vertical="center" wrapText="1"/>
    </xf>
    <xf numFmtId="4" fontId="6" fillId="9" borderId="1" xfId="0" applyNumberFormat="1" applyFont="1" applyFill="1" applyBorder="1" applyAlignment="1">
      <alignment horizontal="center" vertical="center" wrapText="1"/>
    </xf>
    <xf numFmtId="164" fontId="7" fillId="9" borderId="1" xfId="1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quotePrefix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164" fontId="7" fillId="4" borderId="1" xfId="1" applyNumberFormat="1" applyFont="1" applyFill="1" applyBorder="1" applyAlignment="1">
      <alignment horizontal="center" vertical="center"/>
    </xf>
    <xf numFmtId="0" fontId="6" fillId="10" borderId="1" xfId="0" applyFont="1" applyFill="1" applyBorder="1" applyAlignment="1">
      <alignment horizontal="left" vertical="center" wrapText="1"/>
    </xf>
    <xf numFmtId="0" fontId="6" fillId="10" borderId="1" xfId="0" applyFont="1" applyFill="1" applyBorder="1" applyAlignment="1">
      <alignment horizontal="center" vertical="center" wrapText="1"/>
    </xf>
    <xf numFmtId="0" fontId="6" fillId="10" borderId="1" xfId="0" quotePrefix="1" applyFont="1" applyFill="1" applyBorder="1" applyAlignment="1">
      <alignment horizontal="center" vertical="center" wrapText="1"/>
    </xf>
    <xf numFmtId="4" fontId="6" fillId="10" borderId="1" xfId="0" applyNumberFormat="1" applyFont="1" applyFill="1" applyBorder="1" applyAlignment="1">
      <alignment horizontal="center" vertical="center" wrapText="1"/>
    </xf>
    <xf numFmtId="0" fontId="6" fillId="11" borderId="1" xfId="0" applyFont="1" applyFill="1" applyBorder="1" applyAlignment="1">
      <alignment horizontal="left" vertical="center" wrapText="1"/>
    </xf>
    <xf numFmtId="0" fontId="6" fillId="11" borderId="1" xfId="0" quotePrefix="1" applyFont="1" applyFill="1" applyBorder="1" applyAlignment="1">
      <alignment horizontal="center" vertical="center" wrapText="1"/>
    </xf>
    <xf numFmtId="0" fontId="5" fillId="11" borderId="1" xfId="0" quotePrefix="1" applyFont="1" applyFill="1" applyBorder="1" applyAlignment="1">
      <alignment horizontal="center" vertical="center" wrapText="1"/>
    </xf>
    <xf numFmtId="4" fontId="4" fillId="11" borderId="1" xfId="0" applyNumberFormat="1" applyFont="1" applyFill="1" applyBorder="1" applyAlignment="1">
      <alignment horizontal="center" vertical="center"/>
    </xf>
    <xf numFmtId="4" fontId="6" fillId="11" borderId="1" xfId="0" applyNumberFormat="1" applyFont="1" applyFill="1" applyBorder="1" applyAlignment="1">
      <alignment horizontal="center" vertical="center" wrapText="1"/>
    </xf>
    <xf numFmtId="164" fontId="7" fillId="11" borderId="1" xfId="1" applyNumberFormat="1" applyFont="1" applyFill="1" applyBorder="1" applyAlignment="1">
      <alignment horizontal="center" vertical="center"/>
    </xf>
    <xf numFmtId="0" fontId="4" fillId="12" borderId="1" xfId="0" applyFont="1" applyFill="1" applyBorder="1" applyAlignment="1">
      <alignment horizontal="left" vertical="center"/>
    </xf>
    <xf numFmtId="0" fontId="4" fillId="12" borderId="1" xfId="0" applyFont="1" applyFill="1" applyBorder="1" applyAlignment="1">
      <alignment horizontal="center" vertical="center"/>
    </xf>
    <xf numFmtId="4" fontId="4" fillId="12" borderId="1" xfId="0" applyNumberFormat="1" applyFont="1" applyFill="1" applyBorder="1" applyAlignment="1">
      <alignment horizontal="center" vertical="center"/>
    </xf>
    <xf numFmtId="4" fontId="6" fillId="12" borderId="1" xfId="0" applyNumberFormat="1" applyFont="1" applyFill="1" applyBorder="1" applyAlignment="1">
      <alignment horizontal="center" vertical="center" wrapText="1"/>
    </xf>
    <xf numFmtId="164" fontId="7" fillId="12" borderId="1" xfId="1" applyNumberFormat="1" applyFont="1" applyFill="1" applyBorder="1" applyAlignment="1">
      <alignment horizontal="center" vertical="center"/>
    </xf>
    <xf numFmtId="0" fontId="8" fillId="12" borderId="0" xfId="0" applyFont="1" applyFill="1" applyBorder="1" applyAlignment="1">
      <alignment horizontal="center" vertical="center"/>
    </xf>
    <xf numFmtId="4" fontId="6" fillId="13" borderId="1" xfId="0" applyNumberFormat="1" applyFont="1" applyFill="1" applyBorder="1" applyAlignment="1">
      <alignment horizontal="center" vertical="center" wrapText="1"/>
    </xf>
    <xf numFmtId="2" fontId="4" fillId="2" borderId="1" xfId="1" applyNumberFormat="1" applyFont="1" applyFill="1" applyBorder="1" applyAlignment="1">
      <alignment horizontal="center" vertical="center"/>
    </xf>
    <xf numFmtId="2" fontId="4" fillId="13" borderId="1" xfId="1" applyNumberFormat="1" applyFont="1" applyFill="1" applyBorder="1" applyAlignment="1">
      <alignment horizontal="center" vertical="center"/>
    </xf>
    <xf numFmtId="2" fontId="4" fillId="7" borderId="1" xfId="1" applyNumberFormat="1" applyFont="1" applyFill="1" applyBorder="1" applyAlignment="1">
      <alignment horizontal="center" vertical="center"/>
    </xf>
    <xf numFmtId="2" fontId="4" fillId="12" borderId="1" xfId="1" applyNumberFormat="1" applyFont="1" applyFill="1" applyBorder="1" applyAlignment="1">
      <alignment horizontal="center" vertical="center"/>
    </xf>
    <xf numFmtId="2" fontId="4" fillId="11" borderId="1" xfId="1" applyNumberFormat="1" applyFont="1" applyFill="1" applyBorder="1" applyAlignment="1">
      <alignment horizontal="center" vertical="center"/>
    </xf>
    <xf numFmtId="2" fontId="4" fillId="10" borderId="1" xfId="1" applyNumberFormat="1" applyFont="1" applyFill="1" applyBorder="1" applyAlignment="1">
      <alignment horizontal="center" vertical="center"/>
    </xf>
    <xf numFmtId="2" fontId="4" fillId="5" borderId="1" xfId="1" applyNumberFormat="1" applyFont="1" applyFill="1" applyBorder="1" applyAlignment="1">
      <alignment horizontal="center" vertical="center"/>
    </xf>
    <xf numFmtId="2" fontId="4" fillId="4" borderId="1" xfId="1" applyNumberFormat="1" applyFont="1" applyFill="1" applyBorder="1" applyAlignment="1">
      <alignment horizontal="center" vertical="center"/>
    </xf>
    <xf numFmtId="2" fontId="4" fillId="9" borderId="1" xfId="1" applyNumberFormat="1" applyFont="1" applyFill="1" applyBorder="1" applyAlignment="1">
      <alignment horizontal="center" vertical="center"/>
    </xf>
    <xf numFmtId="2" fontId="4" fillId="8" borderId="1" xfId="1" applyNumberFormat="1" applyFont="1" applyFill="1" applyBorder="1" applyAlignment="1">
      <alignment horizontal="center" vertical="center"/>
    </xf>
    <xf numFmtId="2" fontId="4" fillId="6" borderId="1" xfId="1" applyNumberFormat="1" applyFont="1" applyFill="1" applyBorder="1" applyAlignment="1">
      <alignment horizontal="center" vertical="center"/>
    </xf>
    <xf numFmtId="4" fontId="9" fillId="5" borderId="1" xfId="0" applyNumberFormat="1" applyFont="1" applyFill="1" applyBorder="1" applyAlignment="1">
      <alignment horizontal="center" vertical="center" wrapText="1"/>
    </xf>
    <xf numFmtId="2" fontId="4" fillId="3" borderId="1" xfId="1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Adjacency">
      <a:dk1>
        <a:srgbClr val="2F2B20"/>
      </a:dk1>
      <a:lt1>
        <a:srgbClr val="FFFFFF"/>
      </a:lt1>
      <a:dk2>
        <a:srgbClr val="675E47"/>
      </a:dk2>
      <a:lt2>
        <a:srgbClr val="DFDCB7"/>
      </a:lt2>
      <a:accent1>
        <a:srgbClr val="A9A57C"/>
      </a:accent1>
      <a:accent2>
        <a:srgbClr val="9CBEBD"/>
      </a:accent2>
      <a:accent3>
        <a:srgbClr val="D2CB6C"/>
      </a:accent3>
      <a:accent4>
        <a:srgbClr val="95A39D"/>
      </a:accent4>
      <a:accent5>
        <a:srgbClr val="C89F5D"/>
      </a:accent5>
      <a:accent6>
        <a:srgbClr val="B1A089"/>
      </a:accent6>
      <a:hlink>
        <a:srgbClr val="D25814"/>
      </a:hlink>
      <a:folHlink>
        <a:srgbClr val="849A0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54"/>
  <sheetViews>
    <sheetView tabSelected="1" zoomScale="80" zoomScaleNormal="80" zoomScaleSheetLayoutView="100" workbookViewId="0">
      <pane ySplit="3" topLeftCell="A39" activePane="bottomLeft" state="frozen"/>
      <selection pane="bottomLeft" activeCell="G40" sqref="G40"/>
    </sheetView>
  </sheetViews>
  <sheetFormatPr defaultRowHeight="15.75" x14ac:dyDescent="0.25"/>
  <cols>
    <col min="1" max="1" width="75.5703125" style="1" customWidth="1"/>
    <col min="2" max="2" width="5.7109375" style="1" customWidth="1"/>
    <col min="3" max="3" width="5.42578125" style="1" customWidth="1"/>
    <col min="4" max="5" width="20.28515625" style="1" customWidth="1"/>
    <col min="6" max="6" width="21" style="2" customWidth="1"/>
    <col min="7" max="8" width="20.85546875" style="2" customWidth="1"/>
    <col min="9" max="9" width="17.5703125" style="2" customWidth="1"/>
    <col min="10" max="10" width="19" style="2" customWidth="1"/>
    <col min="11" max="11" width="16.5703125" style="2" customWidth="1"/>
    <col min="12" max="12" width="20.140625" style="2" customWidth="1"/>
    <col min="13" max="13" width="20.85546875" style="2" customWidth="1"/>
    <col min="14" max="15" width="9.140625" style="1"/>
    <col min="16" max="16" width="33.5703125" style="1" customWidth="1"/>
    <col min="17" max="16384" width="9.140625" style="1"/>
  </cols>
  <sheetData>
    <row r="1" spans="1:13" ht="70.5" customHeight="1" x14ac:dyDescent="0.25">
      <c r="A1" s="96" t="s">
        <v>77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</row>
    <row r="2" spans="1:13" ht="27" customHeight="1" x14ac:dyDescent="0.25">
      <c r="A2" s="95"/>
      <c r="B2" s="95"/>
      <c r="C2" s="95"/>
      <c r="D2" s="95"/>
      <c r="E2" s="95"/>
      <c r="F2" s="95"/>
      <c r="G2" s="95"/>
      <c r="H2" s="95"/>
      <c r="I2" s="95"/>
      <c r="J2" s="95"/>
      <c r="K2" s="95"/>
      <c r="L2" s="97" t="s">
        <v>78</v>
      </c>
      <c r="M2" s="97"/>
    </row>
    <row r="3" spans="1:13" ht="51.75" customHeight="1" x14ac:dyDescent="0.25">
      <c r="A3" s="14" t="s">
        <v>0</v>
      </c>
      <c r="B3" s="14" t="s">
        <v>1</v>
      </c>
      <c r="C3" s="14" t="s">
        <v>2</v>
      </c>
      <c r="D3" s="14" t="s">
        <v>71</v>
      </c>
      <c r="E3" s="14" t="s">
        <v>74</v>
      </c>
      <c r="F3" s="15" t="s">
        <v>72</v>
      </c>
      <c r="G3" s="15" t="s">
        <v>63</v>
      </c>
      <c r="H3" s="15" t="s">
        <v>75</v>
      </c>
      <c r="I3" s="15" t="s">
        <v>57</v>
      </c>
      <c r="J3" s="15" t="s">
        <v>76</v>
      </c>
      <c r="K3" s="15" t="s">
        <v>58</v>
      </c>
      <c r="L3" s="15" t="s">
        <v>69</v>
      </c>
      <c r="M3" s="15" t="s">
        <v>73</v>
      </c>
    </row>
    <row r="4" spans="1:13" ht="18.75" customHeight="1" x14ac:dyDescent="0.25">
      <c r="A4" s="25">
        <v>1</v>
      </c>
      <c r="B4" s="25">
        <v>2</v>
      </c>
      <c r="C4" s="25">
        <v>3</v>
      </c>
      <c r="D4" s="25">
        <v>4</v>
      </c>
      <c r="E4" s="25">
        <v>5</v>
      </c>
      <c r="F4" s="25">
        <v>6</v>
      </c>
      <c r="G4" s="25">
        <v>7</v>
      </c>
      <c r="H4" s="25">
        <v>8</v>
      </c>
      <c r="I4" s="25">
        <v>9</v>
      </c>
      <c r="J4" s="25">
        <v>10</v>
      </c>
      <c r="K4" s="25">
        <v>11</v>
      </c>
      <c r="L4" s="25">
        <v>12</v>
      </c>
      <c r="M4" s="25">
        <v>13</v>
      </c>
    </row>
    <row r="5" spans="1:13" s="4" customFormat="1" ht="30" customHeight="1" x14ac:dyDescent="0.25">
      <c r="A5" s="16" t="s">
        <v>3</v>
      </c>
      <c r="B5" s="17" t="s">
        <v>4</v>
      </c>
      <c r="C5" s="18" t="s">
        <v>60</v>
      </c>
      <c r="D5" s="19">
        <f>D6+D7+D8+D10+D11+D12+D9</f>
        <v>25749530.52</v>
      </c>
      <c r="E5" s="19">
        <f>E6+E7+E8+E10+E11+E12+E9</f>
        <v>24831199.300000001</v>
      </c>
      <c r="F5" s="19">
        <f>F6+F7+F8+F10+F11+F12+F9</f>
        <v>26733648.77</v>
      </c>
      <c r="G5" s="19">
        <f>G6+G7+G8+G10+G11+G12</f>
        <v>26509514</v>
      </c>
      <c r="H5" s="19">
        <f>G5-D5</f>
        <v>759983.48000000045</v>
      </c>
      <c r="I5" s="20">
        <f>IFERROR(G5/D5,"-")</f>
        <v>1.029514459667904</v>
      </c>
      <c r="J5" s="82">
        <f>G5-F5</f>
        <v>-224134.76999999955</v>
      </c>
      <c r="K5" s="19">
        <f>G5/F5*100</f>
        <v>99.161600528501296</v>
      </c>
      <c r="L5" s="19">
        <f t="shared" ref="L5:M5" si="0">L6+L7+L8+L10+L11+L12</f>
        <v>21157846.170000002</v>
      </c>
      <c r="M5" s="19">
        <f t="shared" si="0"/>
        <v>22754688</v>
      </c>
    </row>
    <row r="6" spans="1:13" ht="56.25" x14ac:dyDescent="0.25">
      <c r="A6" s="21" t="s">
        <v>6</v>
      </c>
      <c r="B6" s="14" t="s">
        <v>4</v>
      </c>
      <c r="C6" s="14" t="s">
        <v>7</v>
      </c>
      <c r="D6" s="22">
        <v>444353.72</v>
      </c>
      <c r="E6" s="22">
        <v>438671</v>
      </c>
      <c r="F6" s="22">
        <v>454100</v>
      </c>
      <c r="G6" s="22">
        <v>444306</v>
      </c>
      <c r="H6" s="81">
        <f t="shared" ref="H6:H52" si="1">G6-D6</f>
        <v>-47.71999999997206</v>
      </c>
      <c r="I6" s="24">
        <f>IFERROR(G6/D6,"-")</f>
        <v>0.999892608078087</v>
      </c>
      <c r="J6" s="83">
        <f t="shared" ref="J6:J52" si="2">G6-F6</f>
        <v>-9794</v>
      </c>
      <c r="K6" s="23">
        <f>G6/F6*100</f>
        <v>97.843206342215367</v>
      </c>
      <c r="L6" s="22">
        <v>433889</v>
      </c>
      <c r="M6" s="22">
        <v>451609</v>
      </c>
    </row>
    <row r="7" spans="1:13" ht="56.25" x14ac:dyDescent="0.25">
      <c r="A7" s="21" t="s">
        <v>8</v>
      </c>
      <c r="B7" s="14" t="s">
        <v>4</v>
      </c>
      <c r="C7" s="14" t="s">
        <v>9</v>
      </c>
      <c r="D7" s="22">
        <v>16766575.609999999</v>
      </c>
      <c r="E7" s="22">
        <v>16643357.300000001</v>
      </c>
      <c r="F7" s="22">
        <v>18373812.77</v>
      </c>
      <c r="G7" s="22">
        <v>18172250</v>
      </c>
      <c r="H7" s="81">
        <f t="shared" si="1"/>
        <v>1405674.3900000006</v>
      </c>
      <c r="I7" s="24">
        <f>IFERROR(G7/D7,"-")</f>
        <v>1.0838378940754976</v>
      </c>
      <c r="J7" s="83">
        <f t="shared" si="2"/>
        <v>-201562.76999999955</v>
      </c>
      <c r="K7" s="23">
        <f>G7/F7*100</f>
        <v>98.902988875944658</v>
      </c>
      <c r="L7" s="22">
        <v>12269330.17</v>
      </c>
      <c r="M7" s="22">
        <v>12288823</v>
      </c>
    </row>
    <row r="8" spans="1:13" ht="18.75" x14ac:dyDescent="0.25">
      <c r="A8" s="21" t="s">
        <v>10</v>
      </c>
      <c r="B8" s="14" t="s">
        <v>4</v>
      </c>
      <c r="C8" s="14" t="s">
        <v>11</v>
      </c>
      <c r="D8" s="22">
        <v>6640</v>
      </c>
      <c r="E8" s="22">
        <v>0</v>
      </c>
      <c r="F8" s="22">
        <v>0</v>
      </c>
      <c r="G8" s="22">
        <v>24047</v>
      </c>
      <c r="H8" s="81">
        <f t="shared" si="1"/>
        <v>17407</v>
      </c>
      <c r="I8" s="24">
        <f>IFERROR(G8/D8,"-")</f>
        <v>3.6215361445783132</v>
      </c>
      <c r="J8" s="83">
        <f t="shared" si="2"/>
        <v>24047</v>
      </c>
      <c r="K8" s="23" t="e">
        <f>G8/F8*100</f>
        <v>#DIV/0!</v>
      </c>
      <c r="L8" s="22">
        <v>1473</v>
      </c>
      <c r="M8" s="22">
        <v>1309</v>
      </c>
    </row>
    <row r="9" spans="1:13" ht="18.75" x14ac:dyDescent="0.25">
      <c r="A9" s="21" t="s">
        <v>64</v>
      </c>
      <c r="B9" s="25" t="s">
        <v>4</v>
      </c>
      <c r="C9" s="25" t="s">
        <v>14</v>
      </c>
      <c r="D9" s="22">
        <v>0</v>
      </c>
      <c r="E9" s="22">
        <v>0</v>
      </c>
      <c r="F9" s="22">
        <v>0</v>
      </c>
      <c r="G9" s="22"/>
      <c r="H9" s="81">
        <f t="shared" si="1"/>
        <v>0</v>
      </c>
      <c r="I9" s="24"/>
      <c r="J9" s="83">
        <f t="shared" si="2"/>
        <v>0</v>
      </c>
      <c r="K9" s="23"/>
      <c r="L9" s="22"/>
      <c r="M9" s="22"/>
    </row>
    <row r="10" spans="1:13" ht="40.5" customHeight="1" x14ac:dyDescent="0.25">
      <c r="A10" s="21" t="s">
        <v>12</v>
      </c>
      <c r="B10" s="14" t="s">
        <v>4</v>
      </c>
      <c r="C10" s="14" t="s">
        <v>13</v>
      </c>
      <c r="D10" s="22">
        <v>5112608.84</v>
      </c>
      <c r="E10" s="22">
        <v>5205889</v>
      </c>
      <c r="F10" s="22">
        <v>5102416</v>
      </c>
      <c r="G10" s="22">
        <v>5314531</v>
      </c>
      <c r="H10" s="81">
        <f t="shared" si="1"/>
        <v>201922.16000000015</v>
      </c>
      <c r="I10" s="24">
        <f>IFERROR(G10/D10,"-")</f>
        <v>1.0394949362095145</v>
      </c>
      <c r="J10" s="83">
        <f t="shared" si="2"/>
        <v>212115</v>
      </c>
      <c r="K10" s="23">
        <f t="shared" ref="K10:K52" si="3">G10/F10*100</f>
        <v>104.15714829994262</v>
      </c>
      <c r="L10" s="22">
        <v>5148212</v>
      </c>
      <c r="M10" s="22">
        <v>5354385</v>
      </c>
    </row>
    <row r="11" spans="1:13" ht="18.75" x14ac:dyDescent="0.25">
      <c r="A11" s="21" t="s">
        <v>15</v>
      </c>
      <c r="B11" s="14" t="s">
        <v>4</v>
      </c>
      <c r="C11" s="14" t="s">
        <v>16</v>
      </c>
      <c r="D11" s="22">
        <v>0</v>
      </c>
      <c r="E11" s="22">
        <v>150000</v>
      </c>
      <c r="F11" s="22">
        <v>0</v>
      </c>
      <c r="G11" s="22">
        <v>50000</v>
      </c>
      <c r="H11" s="81">
        <f t="shared" si="1"/>
        <v>50000</v>
      </c>
      <c r="I11" s="24" t="str">
        <f>IFERROR(G11/D11,"-")</f>
        <v>-</v>
      </c>
      <c r="J11" s="83">
        <f t="shared" si="2"/>
        <v>50000</v>
      </c>
      <c r="K11" s="23" t="e">
        <f t="shared" si="3"/>
        <v>#DIV/0!</v>
      </c>
      <c r="L11" s="22">
        <v>0</v>
      </c>
      <c r="M11" s="22">
        <v>0</v>
      </c>
    </row>
    <row r="12" spans="1:13" ht="18.75" x14ac:dyDescent="0.25">
      <c r="A12" s="21" t="s">
        <v>17</v>
      </c>
      <c r="B12" s="14" t="s">
        <v>4</v>
      </c>
      <c r="C12" s="14" t="s">
        <v>18</v>
      </c>
      <c r="D12" s="22">
        <v>3419352.35</v>
      </c>
      <c r="E12" s="22">
        <v>2393282</v>
      </c>
      <c r="F12" s="22">
        <v>2803320</v>
      </c>
      <c r="G12" s="22">
        <v>2504380</v>
      </c>
      <c r="H12" s="81">
        <f t="shared" si="1"/>
        <v>-914972.35000000009</v>
      </c>
      <c r="I12" s="24">
        <f>IFERROR(G12/D12,"-")</f>
        <v>0.73241355194061819</v>
      </c>
      <c r="J12" s="83">
        <f t="shared" si="2"/>
        <v>-298940</v>
      </c>
      <c r="K12" s="23">
        <f t="shared" si="3"/>
        <v>89.33621563003868</v>
      </c>
      <c r="L12" s="22">
        <v>3304942</v>
      </c>
      <c r="M12" s="22">
        <v>4658562</v>
      </c>
    </row>
    <row r="13" spans="1:13" s="5" customFormat="1" ht="18.75" x14ac:dyDescent="0.25">
      <c r="A13" s="26" t="s">
        <v>19</v>
      </c>
      <c r="B13" s="27" t="s">
        <v>5</v>
      </c>
      <c r="C13" s="28" t="s">
        <v>60</v>
      </c>
      <c r="D13" s="29">
        <f t="shared" ref="D13:M13" si="4">D14</f>
        <v>903877</v>
      </c>
      <c r="E13" s="29">
        <f t="shared" si="4"/>
        <v>888357</v>
      </c>
      <c r="F13" s="29">
        <f t="shared" si="4"/>
        <v>888357</v>
      </c>
      <c r="G13" s="29">
        <f>G14</f>
        <v>950967</v>
      </c>
      <c r="H13" s="29">
        <f t="shared" si="1"/>
        <v>47090</v>
      </c>
      <c r="I13" s="30">
        <f>IFERROR(G13/D13,"-")</f>
        <v>1.0520977964922218</v>
      </c>
      <c r="J13" s="94">
        <f t="shared" si="2"/>
        <v>62610</v>
      </c>
      <c r="K13" s="29">
        <f t="shared" si="3"/>
        <v>107.04784225260791</v>
      </c>
      <c r="L13" s="29">
        <f t="shared" si="4"/>
        <v>981753</v>
      </c>
      <c r="M13" s="29">
        <f t="shared" si="4"/>
        <v>1015107</v>
      </c>
    </row>
    <row r="14" spans="1:13" ht="18.75" x14ac:dyDescent="0.25">
      <c r="A14" s="21" t="s">
        <v>20</v>
      </c>
      <c r="B14" s="14" t="s">
        <v>5</v>
      </c>
      <c r="C14" s="14" t="s">
        <v>7</v>
      </c>
      <c r="D14" s="22">
        <v>903877</v>
      </c>
      <c r="E14" s="22">
        <v>888357</v>
      </c>
      <c r="F14" s="22">
        <v>888357</v>
      </c>
      <c r="G14" s="22">
        <v>950967</v>
      </c>
      <c r="H14" s="81">
        <f t="shared" si="1"/>
        <v>47090</v>
      </c>
      <c r="I14" s="24">
        <f>IFERROR(G14/D14,"-")</f>
        <v>1.0520977964922218</v>
      </c>
      <c r="J14" s="83">
        <f t="shared" si="2"/>
        <v>62610</v>
      </c>
      <c r="K14" s="23">
        <f t="shared" si="3"/>
        <v>107.04784225260791</v>
      </c>
      <c r="L14" s="22">
        <v>981753</v>
      </c>
      <c r="M14" s="22">
        <v>1015107</v>
      </c>
    </row>
    <row r="15" spans="1:13" ht="37.5" x14ac:dyDescent="0.25">
      <c r="A15" s="31" t="s">
        <v>21</v>
      </c>
      <c r="B15" s="32" t="s">
        <v>7</v>
      </c>
      <c r="C15" s="33" t="s">
        <v>60</v>
      </c>
      <c r="D15" s="23">
        <f t="shared" ref="D15:M15" si="5">D16</f>
        <v>2882569.15</v>
      </c>
      <c r="E15" s="23">
        <f t="shared" si="5"/>
        <v>2413020</v>
      </c>
      <c r="F15" s="23">
        <f t="shared" si="5"/>
        <v>2939325</v>
      </c>
      <c r="G15" s="23">
        <f>G16</f>
        <v>3416179</v>
      </c>
      <c r="H15" s="81">
        <f t="shared" si="1"/>
        <v>533609.85000000009</v>
      </c>
      <c r="I15" s="23">
        <f t="shared" si="5"/>
        <v>1.1851160621766872</v>
      </c>
      <c r="J15" s="83">
        <f t="shared" si="2"/>
        <v>476854</v>
      </c>
      <c r="K15" s="23">
        <f t="shared" si="3"/>
        <v>116.22324853495276</v>
      </c>
      <c r="L15" s="23">
        <f t="shared" si="5"/>
        <v>2407968</v>
      </c>
      <c r="M15" s="23">
        <f t="shared" si="5"/>
        <v>2499035</v>
      </c>
    </row>
    <row r="16" spans="1:13" ht="37.5" x14ac:dyDescent="0.25">
      <c r="A16" s="21" t="s">
        <v>22</v>
      </c>
      <c r="B16" s="14" t="s">
        <v>7</v>
      </c>
      <c r="C16" s="14" t="s">
        <v>23</v>
      </c>
      <c r="D16" s="22">
        <v>2882569.15</v>
      </c>
      <c r="E16" s="22">
        <v>2413020</v>
      </c>
      <c r="F16" s="22">
        <v>2939325</v>
      </c>
      <c r="G16" s="22">
        <v>3416179</v>
      </c>
      <c r="H16" s="81">
        <f t="shared" si="1"/>
        <v>533609.85000000009</v>
      </c>
      <c r="I16" s="24">
        <f>IFERROR(G16/D16,"-")</f>
        <v>1.1851160621766872</v>
      </c>
      <c r="J16" s="83">
        <f t="shared" si="2"/>
        <v>476854</v>
      </c>
      <c r="K16" s="23">
        <f t="shared" si="3"/>
        <v>116.22324853495276</v>
      </c>
      <c r="L16" s="22">
        <v>2407968</v>
      </c>
      <c r="M16" s="22">
        <v>2499035</v>
      </c>
    </row>
    <row r="17" spans="1:13" s="7" customFormat="1" ht="18.75" x14ac:dyDescent="0.25">
      <c r="A17" s="34" t="s">
        <v>26</v>
      </c>
      <c r="B17" s="35" t="s">
        <v>9</v>
      </c>
      <c r="C17" s="36" t="s">
        <v>60</v>
      </c>
      <c r="D17" s="37">
        <f>D18+D19+D20+D21+D22+D23</f>
        <v>4034402.59</v>
      </c>
      <c r="E17" s="37">
        <f>E18+E19+E20+E21+E22+E23</f>
        <v>7002622.0899999999</v>
      </c>
      <c r="F17" s="37">
        <f>F18+F19+F20+F22+F23+F21</f>
        <v>12513280.789999999</v>
      </c>
      <c r="G17" s="37">
        <f>G18+G19+G20+G21+G22+G23</f>
        <v>8008757.2000000002</v>
      </c>
      <c r="H17" s="93">
        <f t="shared" si="1"/>
        <v>3974354.6100000003</v>
      </c>
      <c r="I17" s="37">
        <f t="shared" ref="I17" si="6">I18+I19+I20+I22+I23</f>
        <v>12.743173332328288</v>
      </c>
      <c r="J17" s="88">
        <f t="shared" si="2"/>
        <v>-4504523.5899999989</v>
      </c>
      <c r="K17" s="37">
        <f t="shared" si="3"/>
        <v>64.002057768896279</v>
      </c>
      <c r="L17" s="37">
        <f>L18+L19+L20+L21+L22+L23</f>
        <v>7810292.4000000004</v>
      </c>
      <c r="M17" s="37">
        <f>M18+M19+M20+M21+M22+M23</f>
        <v>6501468.4000000004</v>
      </c>
    </row>
    <row r="18" spans="1:13" ht="18.75" x14ac:dyDescent="0.25">
      <c r="A18" s="21" t="s">
        <v>27</v>
      </c>
      <c r="B18" s="14" t="s">
        <v>9</v>
      </c>
      <c r="C18" s="14" t="s">
        <v>4</v>
      </c>
      <c r="D18" s="22">
        <v>30466.799999999999</v>
      </c>
      <c r="E18" s="22">
        <v>30467</v>
      </c>
      <c r="F18" s="22">
        <v>30466.799999999999</v>
      </c>
      <c r="G18" s="22">
        <v>30466.799999999999</v>
      </c>
      <c r="H18" s="81">
        <f t="shared" si="1"/>
        <v>0</v>
      </c>
      <c r="I18" s="24">
        <f t="shared" ref="I18:I23" si="7">IFERROR(G18/D18,"-")</f>
        <v>1</v>
      </c>
      <c r="J18" s="83">
        <f t="shared" si="2"/>
        <v>0</v>
      </c>
      <c r="K18" s="23">
        <f t="shared" si="3"/>
        <v>100</v>
      </c>
      <c r="L18" s="22">
        <v>0</v>
      </c>
      <c r="M18" s="22">
        <v>0</v>
      </c>
    </row>
    <row r="19" spans="1:13" ht="18.75" x14ac:dyDescent="0.25">
      <c r="A19" s="21" t="s">
        <v>65</v>
      </c>
      <c r="B19" s="14" t="s">
        <v>9</v>
      </c>
      <c r="C19" s="14" t="s">
        <v>11</v>
      </c>
      <c r="D19" s="22">
        <v>18329.57</v>
      </c>
      <c r="E19" s="22">
        <v>50509.09</v>
      </c>
      <c r="F19" s="22">
        <v>50509.09</v>
      </c>
      <c r="G19" s="22">
        <v>126378.4</v>
      </c>
      <c r="H19" s="81">
        <f t="shared" si="1"/>
        <v>108048.82999999999</v>
      </c>
      <c r="I19" s="24">
        <f t="shared" si="7"/>
        <v>6.8947825835521508</v>
      </c>
      <c r="J19" s="83">
        <f t="shared" si="2"/>
        <v>75869.31</v>
      </c>
      <c r="K19" s="23">
        <f t="shared" si="3"/>
        <v>250.20921976618467</v>
      </c>
      <c r="L19" s="22">
        <v>126378.4</v>
      </c>
      <c r="M19" s="22">
        <v>126378.4</v>
      </c>
    </row>
    <row r="20" spans="1:13" ht="18.75" x14ac:dyDescent="0.25">
      <c r="A20" s="21" t="s">
        <v>28</v>
      </c>
      <c r="B20" s="14" t="s">
        <v>9</v>
      </c>
      <c r="C20" s="14" t="s">
        <v>13</v>
      </c>
      <c r="D20" s="22">
        <v>100312.2</v>
      </c>
      <c r="E20" s="22">
        <v>100350</v>
      </c>
      <c r="F20" s="22">
        <v>74592.800000000003</v>
      </c>
      <c r="G20" s="22">
        <v>106998</v>
      </c>
      <c r="H20" s="81">
        <f t="shared" si="1"/>
        <v>6685.8000000000029</v>
      </c>
      <c r="I20" s="24">
        <f t="shared" si="7"/>
        <v>1.0666499189530287</v>
      </c>
      <c r="J20" s="83">
        <f t="shared" si="2"/>
        <v>32405.199999999997</v>
      </c>
      <c r="K20" s="23">
        <f t="shared" si="3"/>
        <v>143.44279876878196</v>
      </c>
      <c r="L20" s="22">
        <v>0</v>
      </c>
      <c r="M20" s="22">
        <v>0</v>
      </c>
    </row>
    <row r="21" spans="1:13" ht="18.75" x14ac:dyDescent="0.25">
      <c r="A21" s="21" t="s">
        <v>66</v>
      </c>
      <c r="B21" s="25" t="s">
        <v>9</v>
      </c>
      <c r="C21" s="25" t="s">
        <v>29</v>
      </c>
      <c r="D21" s="22">
        <v>1265482.8500000001</v>
      </c>
      <c r="E21" s="22">
        <v>650412</v>
      </c>
      <c r="F21" s="22">
        <v>1274228.1000000001</v>
      </c>
      <c r="G21" s="22">
        <v>1288824</v>
      </c>
      <c r="H21" s="81">
        <f t="shared" si="1"/>
        <v>23341.149999999907</v>
      </c>
      <c r="I21" s="24">
        <f t="shared" si="7"/>
        <v>1.0184444617325314</v>
      </c>
      <c r="J21" s="83">
        <f t="shared" si="2"/>
        <v>14595.899999999907</v>
      </c>
      <c r="K21" s="23">
        <f t="shared" si="3"/>
        <v>101.14546995157303</v>
      </c>
      <c r="L21" s="22">
        <v>1276824</v>
      </c>
      <c r="M21" s="22">
        <v>0</v>
      </c>
    </row>
    <row r="22" spans="1:13" ht="18.75" x14ac:dyDescent="0.25">
      <c r="A22" s="21" t="s">
        <v>30</v>
      </c>
      <c r="B22" s="14" t="s">
        <v>9</v>
      </c>
      <c r="C22" s="14" t="s">
        <v>23</v>
      </c>
      <c r="D22" s="22">
        <v>2402885.17</v>
      </c>
      <c r="E22" s="22">
        <v>5932000</v>
      </c>
      <c r="F22" s="22">
        <v>10844600</v>
      </c>
      <c r="G22" s="22">
        <v>6195000</v>
      </c>
      <c r="H22" s="81">
        <f t="shared" si="1"/>
        <v>3792114.83</v>
      </c>
      <c r="I22" s="24">
        <f t="shared" si="7"/>
        <v>2.5781506654352526</v>
      </c>
      <c r="J22" s="83">
        <f t="shared" si="2"/>
        <v>-4649600</v>
      </c>
      <c r="K22" s="23">
        <f t="shared" si="3"/>
        <v>57.125205171237305</v>
      </c>
      <c r="L22" s="22">
        <v>6146000</v>
      </c>
      <c r="M22" s="22">
        <v>6114000</v>
      </c>
    </row>
    <row r="23" spans="1:13" ht="18.75" x14ac:dyDescent="0.25">
      <c r="A23" s="21" t="s">
        <v>31</v>
      </c>
      <c r="B23" s="14" t="s">
        <v>9</v>
      </c>
      <c r="C23" s="14" t="s">
        <v>32</v>
      </c>
      <c r="D23" s="22">
        <v>216926</v>
      </c>
      <c r="E23" s="22">
        <v>238884</v>
      </c>
      <c r="F23" s="22">
        <v>238884</v>
      </c>
      <c r="G23" s="22">
        <v>261090</v>
      </c>
      <c r="H23" s="81">
        <f t="shared" si="1"/>
        <v>44164</v>
      </c>
      <c r="I23" s="24">
        <f t="shared" si="7"/>
        <v>1.2035901643878557</v>
      </c>
      <c r="J23" s="83">
        <f t="shared" si="2"/>
        <v>22206</v>
      </c>
      <c r="K23" s="23">
        <f t="shared" si="3"/>
        <v>109.29572512181645</v>
      </c>
      <c r="L23" s="22">
        <v>261090</v>
      </c>
      <c r="M23" s="22">
        <v>261090</v>
      </c>
    </row>
    <row r="24" spans="1:13" s="8" customFormat="1" ht="18.75" x14ac:dyDescent="0.25">
      <c r="A24" s="38" t="s">
        <v>33</v>
      </c>
      <c r="B24" s="39" t="s">
        <v>11</v>
      </c>
      <c r="C24" s="40" t="s">
        <v>60</v>
      </c>
      <c r="D24" s="41">
        <f>D26+D27+D25+D28</f>
        <v>731084.21</v>
      </c>
      <c r="E24" s="41">
        <f>E26+E27+E25+E28</f>
        <v>13091420.5</v>
      </c>
      <c r="F24" s="41">
        <f>F26+F25+F27+F28</f>
        <v>12680958.300000001</v>
      </c>
      <c r="G24" s="41">
        <f>G25+G26+G27+G28</f>
        <v>525497.89</v>
      </c>
      <c r="H24" s="41">
        <f t="shared" si="1"/>
        <v>-205586.31999999995</v>
      </c>
      <c r="I24" s="41">
        <f t="shared" ref="I24" si="8">I26</f>
        <v>0</v>
      </c>
      <c r="J24" s="92">
        <f t="shared" si="2"/>
        <v>-12155460.41</v>
      </c>
      <c r="K24" s="41">
        <f t="shared" si="3"/>
        <v>4.1439919410507011</v>
      </c>
      <c r="L24" s="41">
        <f>L25+L26+L28</f>
        <v>6200000</v>
      </c>
      <c r="M24" s="41">
        <f>M25+M26+M27+M28</f>
        <v>0</v>
      </c>
    </row>
    <row r="25" spans="1:13" ht="18.75" x14ac:dyDescent="0.25">
      <c r="A25" s="31" t="s">
        <v>67</v>
      </c>
      <c r="B25" s="42" t="s">
        <v>11</v>
      </c>
      <c r="C25" s="43" t="s">
        <v>4</v>
      </c>
      <c r="D25" s="23">
        <v>7819.08</v>
      </c>
      <c r="E25" s="23">
        <v>8000</v>
      </c>
      <c r="F25" s="23">
        <v>17537.8</v>
      </c>
      <c r="G25" s="23">
        <v>12420</v>
      </c>
      <c r="H25" s="81">
        <f t="shared" si="1"/>
        <v>4600.92</v>
      </c>
      <c r="I25" s="23"/>
      <c r="J25" s="83">
        <f t="shared" si="2"/>
        <v>-5117.7999999999993</v>
      </c>
      <c r="K25" s="23">
        <f t="shared" si="3"/>
        <v>70.818460696324507</v>
      </c>
      <c r="L25" s="23">
        <v>0</v>
      </c>
      <c r="M25" s="23">
        <v>0</v>
      </c>
    </row>
    <row r="26" spans="1:13" ht="18.75" x14ac:dyDescent="0.25">
      <c r="A26" s="21" t="s">
        <v>34</v>
      </c>
      <c r="B26" s="14" t="s">
        <v>11</v>
      </c>
      <c r="C26" s="14" t="s">
        <v>5</v>
      </c>
      <c r="D26" s="22">
        <v>185250.13</v>
      </c>
      <c r="E26" s="22">
        <v>420000</v>
      </c>
      <c r="F26" s="22">
        <v>0</v>
      </c>
      <c r="G26" s="22">
        <v>0</v>
      </c>
      <c r="H26" s="81">
        <f t="shared" si="1"/>
        <v>-185250.13</v>
      </c>
      <c r="I26" s="24">
        <f t="shared" ref="I26:I37" si="9">IFERROR(G26/D26,"-")</f>
        <v>0</v>
      </c>
      <c r="J26" s="83">
        <f t="shared" si="2"/>
        <v>0</v>
      </c>
      <c r="K26" s="23" t="e">
        <f t="shared" si="3"/>
        <v>#DIV/0!</v>
      </c>
      <c r="L26" s="22">
        <v>0</v>
      </c>
      <c r="M26" s="22">
        <v>0</v>
      </c>
    </row>
    <row r="27" spans="1:13" ht="18.75" x14ac:dyDescent="0.25">
      <c r="A27" s="21" t="s">
        <v>68</v>
      </c>
      <c r="B27" s="25" t="s">
        <v>11</v>
      </c>
      <c r="C27" s="25" t="s">
        <v>7</v>
      </c>
      <c r="D27" s="22">
        <v>538015</v>
      </c>
      <c r="E27" s="22">
        <v>235789.5</v>
      </c>
      <c r="F27" s="22">
        <v>235789.5</v>
      </c>
      <c r="G27" s="22">
        <v>513077.89</v>
      </c>
      <c r="H27" s="81">
        <f t="shared" si="1"/>
        <v>-24937.109999999986</v>
      </c>
      <c r="I27" s="24">
        <f t="shared" si="9"/>
        <v>0.95364978671598377</v>
      </c>
      <c r="J27" s="83">
        <f t="shared" si="2"/>
        <v>277288.39</v>
      </c>
      <c r="K27" s="23">
        <f t="shared" si="3"/>
        <v>217.59997370536007</v>
      </c>
      <c r="L27" s="22">
        <v>0</v>
      </c>
      <c r="M27" s="22">
        <v>0</v>
      </c>
    </row>
    <row r="28" spans="1:13" ht="37.5" x14ac:dyDescent="0.25">
      <c r="A28" s="21" t="s">
        <v>70</v>
      </c>
      <c r="B28" s="25" t="s">
        <v>11</v>
      </c>
      <c r="C28" s="25" t="s">
        <v>11</v>
      </c>
      <c r="D28" s="22">
        <v>0</v>
      </c>
      <c r="E28" s="22">
        <v>12427631</v>
      </c>
      <c r="F28" s="22">
        <v>12427631</v>
      </c>
      <c r="G28" s="22">
        <v>0</v>
      </c>
      <c r="H28" s="81">
        <f t="shared" si="1"/>
        <v>0</v>
      </c>
      <c r="I28" s="24" t="str">
        <f t="shared" si="9"/>
        <v>-</v>
      </c>
      <c r="J28" s="83">
        <f t="shared" si="2"/>
        <v>-12427631</v>
      </c>
      <c r="K28" s="23">
        <f t="shared" si="3"/>
        <v>0</v>
      </c>
      <c r="L28" s="22">
        <v>6200000</v>
      </c>
      <c r="M28" s="22">
        <v>0</v>
      </c>
    </row>
    <row r="29" spans="1:13" s="9" customFormat="1" ht="18.75" x14ac:dyDescent="0.25">
      <c r="A29" s="44" t="s">
        <v>35</v>
      </c>
      <c r="B29" s="45" t="s">
        <v>13</v>
      </c>
      <c r="C29" s="46" t="s">
        <v>60</v>
      </c>
      <c r="D29" s="47">
        <f t="shared" ref="D29:M29" si="10">D30</f>
        <v>0</v>
      </c>
      <c r="E29" s="47">
        <f t="shared" si="10"/>
        <v>0</v>
      </c>
      <c r="F29" s="47">
        <f t="shared" si="10"/>
        <v>0</v>
      </c>
      <c r="G29" s="47">
        <f t="shared" si="10"/>
        <v>0</v>
      </c>
      <c r="H29" s="47">
        <f t="shared" si="1"/>
        <v>0</v>
      </c>
      <c r="I29" s="48" t="str">
        <f t="shared" si="9"/>
        <v>-</v>
      </c>
      <c r="J29" s="84">
        <f t="shared" si="2"/>
        <v>0</v>
      </c>
      <c r="K29" s="47" t="e">
        <f t="shared" si="3"/>
        <v>#DIV/0!</v>
      </c>
      <c r="L29" s="47">
        <f t="shared" si="10"/>
        <v>0</v>
      </c>
      <c r="M29" s="47">
        <f t="shared" si="10"/>
        <v>0</v>
      </c>
    </row>
    <row r="30" spans="1:13" ht="18.75" x14ac:dyDescent="0.25">
      <c r="A30" s="21" t="s">
        <v>36</v>
      </c>
      <c r="B30" s="14" t="s">
        <v>13</v>
      </c>
      <c r="C30" s="14" t="s">
        <v>11</v>
      </c>
      <c r="D30" s="22">
        <v>0</v>
      </c>
      <c r="E30" s="22">
        <v>0</v>
      </c>
      <c r="F30" s="22">
        <v>0</v>
      </c>
      <c r="G30" s="22">
        <v>0</v>
      </c>
      <c r="H30" s="81">
        <f t="shared" si="1"/>
        <v>0</v>
      </c>
      <c r="I30" s="24" t="str">
        <f t="shared" si="9"/>
        <v>-</v>
      </c>
      <c r="J30" s="83">
        <f t="shared" si="2"/>
        <v>0</v>
      </c>
      <c r="K30" s="23" t="e">
        <f t="shared" si="3"/>
        <v>#DIV/0!</v>
      </c>
      <c r="L30" s="22">
        <v>0</v>
      </c>
      <c r="M30" s="22">
        <v>0</v>
      </c>
    </row>
    <row r="31" spans="1:13" s="7" customFormat="1" ht="18.75" x14ac:dyDescent="0.25">
      <c r="A31" s="34" t="s">
        <v>37</v>
      </c>
      <c r="B31" s="35" t="s">
        <v>14</v>
      </c>
      <c r="C31" s="36" t="s">
        <v>60</v>
      </c>
      <c r="D31" s="37">
        <f t="shared" ref="D31:E31" si="11">D32+D33+D34+D35+D36+D37</f>
        <v>98579476.450000003</v>
      </c>
      <c r="E31" s="37">
        <f t="shared" si="11"/>
        <v>99574168.790000007</v>
      </c>
      <c r="F31" s="37">
        <f t="shared" ref="F31:M31" si="12">F32+F33+F34+F35+F36+F37</f>
        <v>116873308.81999999</v>
      </c>
      <c r="G31" s="37">
        <f>G32+G33+G34+G35+G36+G37</f>
        <v>106809383.15000001</v>
      </c>
      <c r="H31" s="37">
        <f t="shared" si="1"/>
        <v>8229906.700000003</v>
      </c>
      <c r="I31" s="49">
        <f t="shared" si="9"/>
        <v>1.0834849909572632</v>
      </c>
      <c r="J31" s="89">
        <f t="shared" si="2"/>
        <v>-10063925.669999987</v>
      </c>
      <c r="K31" s="37">
        <f t="shared" si="3"/>
        <v>91.389029906306718</v>
      </c>
      <c r="L31" s="37">
        <f t="shared" si="12"/>
        <v>79807265.520000011</v>
      </c>
      <c r="M31" s="37">
        <f t="shared" si="12"/>
        <v>79362355.950000003</v>
      </c>
    </row>
    <row r="32" spans="1:13" ht="18.75" x14ac:dyDescent="0.25">
      <c r="A32" s="21" t="s">
        <v>38</v>
      </c>
      <c r="B32" s="14" t="s">
        <v>14</v>
      </c>
      <c r="C32" s="14" t="s">
        <v>4</v>
      </c>
      <c r="D32" s="22">
        <v>17100684.43</v>
      </c>
      <c r="E32" s="22">
        <v>11941900</v>
      </c>
      <c r="F32" s="22">
        <v>17983549.77</v>
      </c>
      <c r="G32" s="22">
        <v>14280567</v>
      </c>
      <c r="H32" s="81">
        <f t="shared" si="1"/>
        <v>-2820117.4299999997</v>
      </c>
      <c r="I32" s="24">
        <f t="shared" si="9"/>
        <v>0.83508745269559947</v>
      </c>
      <c r="J32" s="83">
        <f t="shared" si="2"/>
        <v>-3702982.7699999996</v>
      </c>
      <c r="K32" s="23">
        <f t="shared" si="3"/>
        <v>79.409055401413113</v>
      </c>
      <c r="L32" s="22">
        <v>12015365</v>
      </c>
      <c r="M32" s="22">
        <v>11987278.27</v>
      </c>
    </row>
    <row r="33" spans="1:13" ht="18.75" x14ac:dyDescent="0.25">
      <c r="A33" s="21" t="s">
        <v>39</v>
      </c>
      <c r="B33" s="14" t="s">
        <v>14</v>
      </c>
      <c r="C33" s="14" t="s">
        <v>5</v>
      </c>
      <c r="D33" s="22">
        <v>63854650.329999998</v>
      </c>
      <c r="E33" s="22">
        <v>69252199.790000007</v>
      </c>
      <c r="F33" s="22">
        <v>80103376.719999999</v>
      </c>
      <c r="G33" s="22">
        <v>75915940.150000006</v>
      </c>
      <c r="H33" s="81">
        <f t="shared" si="1"/>
        <v>12061289.820000008</v>
      </c>
      <c r="I33" s="24">
        <f t="shared" si="9"/>
        <v>1.1888866317122937</v>
      </c>
      <c r="J33" s="83">
        <f t="shared" si="2"/>
        <v>-4187436.5699999928</v>
      </c>
      <c r="K33" s="23">
        <f t="shared" si="3"/>
        <v>94.772459362559573</v>
      </c>
      <c r="L33" s="22">
        <v>56176441.520000003</v>
      </c>
      <c r="M33" s="22">
        <v>55118993.68</v>
      </c>
    </row>
    <row r="34" spans="1:13" ht="18.75" x14ac:dyDescent="0.25">
      <c r="A34" s="21" t="s">
        <v>59</v>
      </c>
      <c r="B34" s="14" t="s">
        <v>14</v>
      </c>
      <c r="C34" s="50" t="s">
        <v>7</v>
      </c>
      <c r="D34" s="22">
        <v>6855181.9299999997</v>
      </c>
      <c r="E34" s="22">
        <v>6995000</v>
      </c>
      <c r="F34" s="22">
        <v>6607875.7300000004</v>
      </c>
      <c r="G34" s="22">
        <v>5375722</v>
      </c>
      <c r="H34" s="81">
        <f t="shared" si="1"/>
        <v>-1479459.9299999997</v>
      </c>
      <c r="I34" s="24">
        <f t="shared" si="9"/>
        <v>0.7841837102053395</v>
      </c>
      <c r="J34" s="83">
        <f t="shared" si="2"/>
        <v>-1232153.7300000004</v>
      </c>
      <c r="K34" s="23">
        <f t="shared" si="3"/>
        <v>81.353255110322721</v>
      </c>
      <c r="L34" s="22">
        <v>4607433</v>
      </c>
      <c r="M34" s="22">
        <v>4902468</v>
      </c>
    </row>
    <row r="35" spans="1:13" ht="37.5" x14ac:dyDescent="0.25">
      <c r="A35" s="21" t="s">
        <v>40</v>
      </c>
      <c r="B35" s="14" t="s">
        <v>14</v>
      </c>
      <c r="C35" s="14" t="s">
        <v>11</v>
      </c>
      <c r="D35" s="22">
        <v>0</v>
      </c>
      <c r="E35" s="22">
        <v>0</v>
      </c>
      <c r="F35" s="22">
        <v>0</v>
      </c>
      <c r="G35" s="22">
        <v>0</v>
      </c>
      <c r="H35" s="81">
        <f t="shared" si="1"/>
        <v>0</v>
      </c>
      <c r="I35" s="24" t="str">
        <f t="shared" si="9"/>
        <v>-</v>
      </c>
      <c r="J35" s="83">
        <f t="shared" si="2"/>
        <v>0</v>
      </c>
      <c r="K35" s="23" t="e">
        <f t="shared" si="3"/>
        <v>#DIV/0!</v>
      </c>
      <c r="L35" s="22">
        <v>0</v>
      </c>
      <c r="M35" s="22">
        <v>0</v>
      </c>
    </row>
    <row r="36" spans="1:13" ht="18.75" x14ac:dyDescent="0.25">
      <c r="A36" s="21" t="s">
        <v>41</v>
      </c>
      <c r="B36" s="14" t="s">
        <v>14</v>
      </c>
      <c r="C36" s="14" t="s">
        <v>14</v>
      </c>
      <c r="D36" s="22">
        <v>337500</v>
      </c>
      <c r="E36" s="22">
        <v>342500</v>
      </c>
      <c r="F36" s="22">
        <v>337500</v>
      </c>
      <c r="G36" s="22">
        <v>342500</v>
      </c>
      <c r="H36" s="81">
        <f t="shared" si="1"/>
        <v>5000</v>
      </c>
      <c r="I36" s="24">
        <f t="shared" si="9"/>
        <v>1.0148148148148148</v>
      </c>
      <c r="J36" s="83">
        <f t="shared" si="2"/>
        <v>5000</v>
      </c>
      <c r="K36" s="23">
        <f t="shared" si="3"/>
        <v>101.48148148148148</v>
      </c>
      <c r="L36" s="22">
        <v>337500</v>
      </c>
      <c r="M36" s="22">
        <v>337500</v>
      </c>
    </row>
    <row r="37" spans="1:13" ht="18.75" x14ac:dyDescent="0.25">
      <c r="A37" s="21" t="s">
        <v>42</v>
      </c>
      <c r="B37" s="14" t="s">
        <v>14</v>
      </c>
      <c r="C37" s="14" t="s">
        <v>23</v>
      </c>
      <c r="D37" s="22">
        <v>10431459.76</v>
      </c>
      <c r="E37" s="22">
        <v>11042569</v>
      </c>
      <c r="F37" s="22">
        <v>11841006.6</v>
      </c>
      <c r="G37" s="22">
        <v>10894654</v>
      </c>
      <c r="H37" s="81">
        <f t="shared" si="1"/>
        <v>463194.24000000022</v>
      </c>
      <c r="I37" s="24">
        <f t="shared" si="9"/>
        <v>1.0444035878637181</v>
      </c>
      <c r="J37" s="83">
        <f t="shared" si="2"/>
        <v>-946352.59999999963</v>
      </c>
      <c r="K37" s="23">
        <f t="shared" si="3"/>
        <v>92.007836563489462</v>
      </c>
      <c r="L37" s="22">
        <v>6670526</v>
      </c>
      <c r="M37" s="22">
        <v>7016116</v>
      </c>
    </row>
    <row r="38" spans="1:13" s="10" customFormat="1" ht="18.75" x14ac:dyDescent="0.25">
      <c r="A38" s="51" t="s">
        <v>43</v>
      </c>
      <c r="B38" s="52" t="s">
        <v>29</v>
      </c>
      <c r="C38" s="53" t="s">
        <v>60</v>
      </c>
      <c r="D38" s="54">
        <f t="shared" ref="D38:M38" si="13">D39</f>
        <v>14925407.74</v>
      </c>
      <c r="E38" s="54">
        <f t="shared" si="13"/>
        <v>12948200</v>
      </c>
      <c r="F38" s="54">
        <f t="shared" si="13"/>
        <v>13064327.15</v>
      </c>
      <c r="G38" s="54">
        <f t="shared" si="13"/>
        <v>13422812.16</v>
      </c>
      <c r="H38" s="54">
        <f t="shared" si="1"/>
        <v>-1502595.58</v>
      </c>
      <c r="I38" s="54">
        <f t="shared" si="13"/>
        <v>0.89932632955995884</v>
      </c>
      <c r="J38" s="91">
        <f t="shared" si="2"/>
        <v>358485.00999999978</v>
      </c>
      <c r="K38" s="54">
        <f t="shared" si="3"/>
        <v>102.74399902791779</v>
      </c>
      <c r="L38" s="54">
        <f t="shared" si="13"/>
        <v>6469106.3099999996</v>
      </c>
      <c r="M38" s="54">
        <f t="shared" si="13"/>
        <v>8235001.0499999998</v>
      </c>
    </row>
    <row r="39" spans="1:13" ht="18.75" x14ac:dyDescent="0.25">
      <c r="A39" s="21" t="s">
        <v>44</v>
      </c>
      <c r="B39" s="14" t="s">
        <v>29</v>
      </c>
      <c r="C39" s="14" t="s">
        <v>4</v>
      </c>
      <c r="D39" s="22">
        <v>14925407.74</v>
      </c>
      <c r="E39" s="22">
        <v>12948200</v>
      </c>
      <c r="F39" s="22">
        <v>13064327.15</v>
      </c>
      <c r="G39" s="22">
        <v>13422812.16</v>
      </c>
      <c r="H39" s="81">
        <f t="shared" si="1"/>
        <v>-1502595.58</v>
      </c>
      <c r="I39" s="24">
        <f t="shared" ref="I39:I47" si="14">IFERROR(G39/D39,"-")</f>
        <v>0.89932632955995884</v>
      </c>
      <c r="J39" s="83">
        <f t="shared" si="2"/>
        <v>358485.00999999978</v>
      </c>
      <c r="K39" s="23">
        <f t="shared" si="3"/>
        <v>102.74399902791779</v>
      </c>
      <c r="L39" s="22">
        <v>6469106.3099999996</v>
      </c>
      <c r="M39" s="22">
        <v>8235001.0499999998</v>
      </c>
    </row>
    <row r="40" spans="1:13" s="11" customFormat="1" ht="18.75" x14ac:dyDescent="0.25">
      <c r="A40" s="55" t="s">
        <v>45</v>
      </c>
      <c r="B40" s="56" t="s">
        <v>24</v>
      </c>
      <c r="C40" s="57" t="s">
        <v>60</v>
      </c>
      <c r="D40" s="58">
        <f t="shared" ref="D40:E40" si="15">D41+D42+D43+D44</f>
        <v>14747508.02</v>
      </c>
      <c r="E40" s="58">
        <f t="shared" si="15"/>
        <v>15295483.960000001</v>
      </c>
      <c r="F40" s="58">
        <f t="shared" ref="F40:M40" si="16">F41+F42+F43+F44</f>
        <v>16453753.76</v>
      </c>
      <c r="G40" s="58">
        <f>G41+G42+G43+G44</f>
        <v>21826084</v>
      </c>
      <c r="H40" s="58">
        <f t="shared" si="1"/>
        <v>7078575.9800000004</v>
      </c>
      <c r="I40" s="59">
        <f t="shared" si="14"/>
        <v>1.4799845486030798</v>
      </c>
      <c r="J40" s="90">
        <f t="shared" si="2"/>
        <v>5372330.2400000002</v>
      </c>
      <c r="K40" s="58">
        <f t="shared" si="3"/>
        <v>132.65109177129196</v>
      </c>
      <c r="L40" s="58">
        <f t="shared" si="16"/>
        <v>23974684</v>
      </c>
      <c r="M40" s="58">
        <f t="shared" si="16"/>
        <v>26300084</v>
      </c>
    </row>
    <row r="41" spans="1:13" ht="18.75" x14ac:dyDescent="0.25">
      <c r="A41" s="21" t="s">
        <v>46</v>
      </c>
      <c r="B41" s="14" t="s">
        <v>24</v>
      </c>
      <c r="C41" s="14" t="s">
        <v>4</v>
      </c>
      <c r="D41" s="22">
        <v>1497982.36</v>
      </c>
      <c r="E41" s="22">
        <v>1609229</v>
      </c>
      <c r="F41" s="22">
        <v>1659229</v>
      </c>
      <c r="G41" s="22">
        <v>1678542</v>
      </c>
      <c r="H41" s="81">
        <f t="shared" si="1"/>
        <v>180559.6399999999</v>
      </c>
      <c r="I41" s="24">
        <f t="shared" si="14"/>
        <v>1.1205352244601865</v>
      </c>
      <c r="J41" s="83">
        <f t="shared" si="2"/>
        <v>19313</v>
      </c>
      <c r="K41" s="23">
        <f t="shared" si="3"/>
        <v>101.16397435194298</v>
      </c>
      <c r="L41" s="22">
        <v>1678542</v>
      </c>
      <c r="M41" s="22">
        <v>1678542</v>
      </c>
    </row>
    <row r="42" spans="1:13" ht="18.75" x14ac:dyDescent="0.25">
      <c r="A42" s="21" t="s">
        <v>47</v>
      </c>
      <c r="B42" s="14" t="s">
        <v>24</v>
      </c>
      <c r="C42" s="14" t="s">
        <v>7</v>
      </c>
      <c r="D42" s="22">
        <v>0</v>
      </c>
      <c r="E42" s="22">
        <v>48800</v>
      </c>
      <c r="F42" s="22">
        <v>0</v>
      </c>
      <c r="G42" s="22">
        <v>0</v>
      </c>
      <c r="H42" s="81">
        <f t="shared" si="1"/>
        <v>0</v>
      </c>
      <c r="I42" s="24" t="str">
        <f t="shared" si="14"/>
        <v>-</v>
      </c>
      <c r="J42" s="83">
        <f t="shared" si="2"/>
        <v>0</v>
      </c>
      <c r="K42" s="23" t="e">
        <f t="shared" si="3"/>
        <v>#DIV/0!</v>
      </c>
      <c r="L42" s="22">
        <v>0</v>
      </c>
      <c r="M42" s="22">
        <v>0</v>
      </c>
    </row>
    <row r="43" spans="1:13" ht="18.75" x14ac:dyDescent="0.25">
      <c r="A43" s="21" t="s">
        <v>48</v>
      </c>
      <c r="B43" s="14" t="s">
        <v>24</v>
      </c>
      <c r="C43" s="14" t="s">
        <v>9</v>
      </c>
      <c r="D43" s="22">
        <v>12044895.66</v>
      </c>
      <c r="E43" s="22">
        <v>12354034.960000001</v>
      </c>
      <c r="F43" s="22">
        <v>13571104.76</v>
      </c>
      <c r="G43" s="22">
        <v>18806092</v>
      </c>
      <c r="H43" s="81">
        <f t="shared" si="1"/>
        <v>6761196.3399999999</v>
      </c>
      <c r="I43" s="24">
        <f t="shared" si="14"/>
        <v>1.5613329107078375</v>
      </c>
      <c r="J43" s="83">
        <f t="shared" si="2"/>
        <v>5234987.24</v>
      </c>
      <c r="K43" s="23">
        <f t="shared" si="3"/>
        <v>138.57451056917492</v>
      </c>
      <c r="L43" s="22">
        <v>20943692</v>
      </c>
      <c r="M43" s="22">
        <v>23269092</v>
      </c>
    </row>
    <row r="44" spans="1:13" ht="18.75" x14ac:dyDescent="0.25">
      <c r="A44" s="21" t="s">
        <v>49</v>
      </c>
      <c r="B44" s="14" t="s">
        <v>24</v>
      </c>
      <c r="C44" s="14" t="s">
        <v>13</v>
      </c>
      <c r="D44" s="22">
        <v>1204630</v>
      </c>
      <c r="E44" s="22">
        <v>1283420</v>
      </c>
      <c r="F44" s="22">
        <v>1223420</v>
      </c>
      <c r="G44" s="22">
        <v>1341450</v>
      </c>
      <c r="H44" s="81">
        <f t="shared" si="1"/>
        <v>136820</v>
      </c>
      <c r="I44" s="24">
        <f t="shared" si="14"/>
        <v>1.1135784431734226</v>
      </c>
      <c r="J44" s="83">
        <f t="shared" si="2"/>
        <v>118030</v>
      </c>
      <c r="K44" s="23">
        <f t="shared" si="3"/>
        <v>109.64754540550261</v>
      </c>
      <c r="L44" s="22">
        <v>1352450</v>
      </c>
      <c r="M44" s="22">
        <v>1352450</v>
      </c>
    </row>
    <row r="45" spans="1:13" s="6" customFormat="1" ht="18.75" x14ac:dyDescent="0.25">
      <c r="A45" s="60" t="s">
        <v>50</v>
      </c>
      <c r="B45" s="61" t="s">
        <v>16</v>
      </c>
      <c r="C45" s="62" t="s">
        <v>60</v>
      </c>
      <c r="D45" s="63">
        <f t="shared" ref="D45:E45" si="17">D46+D47</f>
        <v>2131497.58</v>
      </c>
      <c r="E45" s="63">
        <f t="shared" si="17"/>
        <v>182980</v>
      </c>
      <c r="F45" s="63">
        <f t="shared" ref="F45:M45" si="18">F46+F47</f>
        <v>2070591.44</v>
      </c>
      <c r="G45" s="63">
        <f t="shared" si="18"/>
        <v>2339633</v>
      </c>
      <c r="H45" s="63">
        <f t="shared" si="1"/>
        <v>208135.41999999993</v>
      </c>
      <c r="I45" s="64">
        <f t="shared" si="14"/>
        <v>1.0976475047182555</v>
      </c>
      <c r="J45" s="89">
        <f t="shared" si="2"/>
        <v>269041.56000000006</v>
      </c>
      <c r="K45" s="63">
        <f t="shared" si="3"/>
        <v>112.9934643214791</v>
      </c>
      <c r="L45" s="63">
        <f t="shared" si="18"/>
        <v>1041600</v>
      </c>
      <c r="M45" s="63">
        <f t="shared" si="18"/>
        <v>1041600</v>
      </c>
    </row>
    <row r="46" spans="1:13" ht="18.75" x14ac:dyDescent="0.25">
      <c r="A46" s="21" t="s">
        <v>51</v>
      </c>
      <c r="B46" s="14" t="s">
        <v>16</v>
      </c>
      <c r="C46" s="14" t="s">
        <v>4</v>
      </c>
      <c r="D46" s="22">
        <v>0</v>
      </c>
      <c r="E46" s="22">
        <v>0</v>
      </c>
      <c r="F46" s="22">
        <v>1794745.15</v>
      </c>
      <c r="G46" s="22">
        <v>2142633</v>
      </c>
      <c r="H46" s="81">
        <f t="shared" si="1"/>
        <v>2142633</v>
      </c>
      <c r="I46" s="24" t="str">
        <f t="shared" si="14"/>
        <v>-</v>
      </c>
      <c r="J46" s="83">
        <f t="shared" si="2"/>
        <v>347887.85000000009</v>
      </c>
      <c r="K46" s="23">
        <f t="shared" si="3"/>
        <v>119.38369077080387</v>
      </c>
      <c r="L46" s="22">
        <v>1041600</v>
      </c>
      <c r="M46" s="22">
        <v>1041600</v>
      </c>
    </row>
    <row r="47" spans="1:13" ht="18.75" x14ac:dyDescent="0.25">
      <c r="A47" s="21" t="s">
        <v>52</v>
      </c>
      <c r="B47" s="14" t="s">
        <v>16</v>
      </c>
      <c r="C47" s="14" t="s">
        <v>5</v>
      </c>
      <c r="D47" s="22">
        <v>2131497.58</v>
      </c>
      <c r="E47" s="22">
        <v>182980</v>
      </c>
      <c r="F47" s="22">
        <v>275846.28999999998</v>
      </c>
      <c r="G47" s="22">
        <v>197000</v>
      </c>
      <c r="H47" s="81">
        <f t="shared" si="1"/>
        <v>-1934497.58</v>
      </c>
      <c r="I47" s="24">
        <f t="shared" si="14"/>
        <v>9.2423281099854676E-2</v>
      </c>
      <c r="J47" s="83">
        <f t="shared" si="2"/>
        <v>-78846.289999999979</v>
      </c>
      <c r="K47" s="23">
        <f t="shared" si="3"/>
        <v>71.416584939387803</v>
      </c>
      <c r="L47" s="22">
        <v>0</v>
      </c>
      <c r="M47" s="22">
        <v>0</v>
      </c>
    </row>
    <row r="48" spans="1:13" s="12" customFormat="1" ht="56.25" x14ac:dyDescent="0.25">
      <c r="A48" s="65" t="s">
        <v>53</v>
      </c>
      <c r="B48" s="66" t="s">
        <v>25</v>
      </c>
      <c r="C48" s="67" t="s">
        <v>60</v>
      </c>
      <c r="D48" s="68">
        <f t="shared" ref="D48:E48" si="19">D49+D50</f>
        <v>6489000</v>
      </c>
      <c r="E48" s="68">
        <f t="shared" si="19"/>
        <v>4295000</v>
      </c>
      <c r="F48" s="68">
        <f t="shared" ref="F48:M48" si="20">F49+F50</f>
        <v>7171800</v>
      </c>
      <c r="G48" s="68">
        <f t="shared" si="20"/>
        <v>4307000</v>
      </c>
      <c r="H48" s="68">
        <f t="shared" si="1"/>
        <v>-2182000</v>
      </c>
      <c r="I48" s="68">
        <f t="shared" si="20"/>
        <v>1.7843507572407034</v>
      </c>
      <c r="J48" s="87">
        <f t="shared" si="2"/>
        <v>-2864800</v>
      </c>
      <c r="K48" s="68">
        <f t="shared" si="3"/>
        <v>60.05465852366212</v>
      </c>
      <c r="L48" s="68">
        <f t="shared" si="20"/>
        <v>2307000</v>
      </c>
      <c r="M48" s="68">
        <f t="shared" si="20"/>
        <v>2307000</v>
      </c>
    </row>
    <row r="49" spans="1:13" ht="56.25" x14ac:dyDescent="0.25">
      <c r="A49" s="21" t="s">
        <v>54</v>
      </c>
      <c r="B49" s="14" t="s">
        <v>25</v>
      </c>
      <c r="C49" s="14" t="s">
        <v>4</v>
      </c>
      <c r="D49" s="22">
        <v>269000</v>
      </c>
      <c r="E49" s="22">
        <v>295000</v>
      </c>
      <c r="F49" s="22">
        <v>295000</v>
      </c>
      <c r="G49" s="22">
        <v>307000</v>
      </c>
      <c r="H49" s="81">
        <f t="shared" si="1"/>
        <v>38000</v>
      </c>
      <c r="I49" s="24">
        <f>IFERROR(G49/D49,"-")</f>
        <v>1.1412639405204461</v>
      </c>
      <c r="J49" s="83">
        <f t="shared" si="2"/>
        <v>12000</v>
      </c>
      <c r="K49" s="23">
        <f t="shared" si="3"/>
        <v>104.06779661016949</v>
      </c>
      <c r="L49" s="22">
        <v>307000</v>
      </c>
      <c r="M49" s="22">
        <v>307000</v>
      </c>
    </row>
    <row r="50" spans="1:13" ht="18.75" x14ac:dyDescent="0.25">
      <c r="A50" s="21" t="s">
        <v>55</v>
      </c>
      <c r="B50" s="14" t="s">
        <v>25</v>
      </c>
      <c r="C50" s="14" t="s">
        <v>5</v>
      </c>
      <c r="D50" s="22">
        <v>6220000</v>
      </c>
      <c r="E50" s="22">
        <v>4000000</v>
      </c>
      <c r="F50" s="22">
        <v>6876800</v>
      </c>
      <c r="G50" s="22">
        <v>4000000</v>
      </c>
      <c r="H50" s="81">
        <f t="shared" si="1"/>
        <v>-2220000</v>
      </c>
      <c r="I50" s="24">
        <f>IFERROR(G50/D50,"-")</f>
        <v>0.64308681672025725</v>
      </c>
      <c r="J50" s="83">
        <f t="shared" si="2"/>
        <v>-2876800</v>
      </c>
      <c r="K50" s="23">
        <f t="shared" si="3"/>
        <v>58.16658911121452</v>
      </c>
      <c r="L50" s="22">
        <v>2000000</v>
      </c>
      <c r="M50" s="22">
        <v>2000000</v>
      </c>
    </row>
    <row r="51" spans="1:13" s="13" customFormat="1" ht="24.75" customHeight="1" x14ac:dyDescent="0.25">
      <c r="A51" s="69" t="s">
        <v>61</v>
      </c>
      <c r="B51" s="70" t="s">
        <v>62</v>
      </c>
      <c r="C51" s="71">
        <v>99</v>
      </c>
      <c r="D51" s="72">
        <v>0</v>
      </c>
      <c r="E51" s="72">
        <v>0</v>
      </c>
      <c r="F51" s="72">
        <v>0</v>
      </c>
      <c r="G51" s="72">
        <v>0</v>
      </c>
      <c r="H51" s="73">
        <f t="shared" si="1"/>
        <v>0</v>
      </c>
      <c r="I51" s="74" t="str">
        <f>IFERROR(G51/D51,"-")</f>
        <v>-</v>
      </c>
      <c r="J51" s="86">
        <f t="shared" si="2"/>
        <v>0</v>
      </c>
      <c r="K51" s="73" t="e">
        <f t="shared" si="3"/>
        <v>#DIV/0!</v>
      </c>
      <c r="L51" s="72">
        <v>0</v>
      </c>
      <c r="M51" s="72">
        <v>0</v>
      </c>
    </row>
    <row r="52" spans="1:13" s="80" customFormat="1" ht="34.5" customHeight="1" x14ac:dyDescent="0.25">
      <c r="A52" s="75" t="s">
        <v>56</v>
      </c>
      <c r="B52" s="76"/>
      <c r="C52" s="76"/>
      <c r="D52" s="77">
        <f>D5+D13+D15+D17+D24+D29+D31+D38+D40+D45+D48</f>
        <v>171174353.26000002</v>
      </c>
      <c r="E52" s="77">
        <f>E5+E13+E15+E17+E24+E29+E31+E38+E40+E45+E48</f>
        <v>180522451.64000002</v>
      </c>
      <c r="F52" s="77">
        <f>F5+F13+F15+F17+F24+F29+F31+F38+F40+F45+F48</f>
        <v>211389351.03</v>
      </c>
      <c r="G52" s="77">
        <f>G5+G13+G15+G17+G24+G29+G31+G38+G40+G45+G48</f>
        <v>188115827.40000001</v>
      </c>
      <c r="H52" s="78">
        <f t="shared" si="1"/>
        <v>16941474.139999986</v>
      </c>
      <c r="I52" s="79">
        <f>IFERROR(G52/D52,"-")</f>
        <v>1.0989720353391215</v>
      </c>
      <c r="J52" s="85">
        <f t="shared" si="2"/>
        <v>-23273523.629999995</v>
      </c>
      <c r="K52" s="78">
        <f t="shared" si="3"/>
        <v>88.990210000362296</v>
      </c>
      <c r="L52" s="77">
        <f>L5+L13+L15+L17+L24+L29+L31+L38+L40+L45+L48+L51</f>
        <v>152157515.40000001</v>
      </c>
      <c r="M52" s="77">
        <f>M5+M13+M15+M17+M24+M29+M31+M38+M40+M45+M48+M51</f>
        <v>150016339.39999998</v>
      </c>
    </row>
    <row r="54" spans="1:13" x14ac:dyDescent="0.25">
      <c r="F54" s="3"/>
    </row>
  </sheetData>
  <autoFilter ref="A3:M52"/>
  <mergeCells count="2">
    <mergeCell ref="A1:M1"/>
    <mergeCell ref="L2:M2"/>
  </mergeCells>
  <pageMargins left="0.32" right="0.39370078740157483" top="0.27559055118110237" bottom="0.49" header="0.27559055118110237" footer="0.31496062992125984"/>
  <pageSetup paperSize="9" scale="52" fitToHeight="0" orientation="landscape" errors="blank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data</vt:lpstr>
      <vt:lpstr>data!Заголовки_для_печати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Наталья</cp:lastModifiedBy>
  <cp:lastPrinted>2017-10-31T08:07:10Z</cp:lastPrinted>
  <dcterms:created xsi:type="dcterms:W3CDTF">2017-03-14T06:28:47Z</dcterms:created>
  <dcterms:modified xsi:type="dcterms:W3CDTF">2021-11-16T10:27:07Z</dcterms:modified>
</cp:coreProperties>
</file>